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6.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fileSharing readOnlyRecommended="1"/>
  <workbookPr defaultThemeVersion="166925"/>
  <mc:AlternateContent xmlns:mc="http://schemas.openxmlformats.org/markup-compatibility/2006">
    <mc:Choice Requires="x15">
      <x15ac:absPath xmlns:x15ac="http://schemas.microsoft.com/office/spreadsheetml/2010/11/ac" url="D:\SOSTENIBILIDAD\15. YO MEJORO MI NEGOCIO\2023\Guías y herramientas logo mentor\Guía 3 y herramientas\"/>
    </mc:Choice>
  </mc:AlternateContent>
  <xr:revisionPtr revIDLastSave="0" documentId="13_ncr:1_{E6632D8B-A6D4-423C-9646-DDB684243FBC}" xr6:coauthVersionLast="47" xr6:coauthVersionMax="47" xr10:uidLastSave="{00000000-0000-0000-0000-000000000000}"/>
  <bookViews>
    <workbookView xWindow="-120" yWindow="-120" windowWidth="20730" windowHeight="11160" xr2:uid="{00000000-000D-0000-FFFF-FFFF00000000}"/>
  </bookViews>
  <sheets>
    <sheet name="Indicaciones" sheetId="1" r:id="rId1"/>
    <sheet name="COSTO VARIABLE" sheetId="2" r:id="rId2"/>
    <sheet name="COSTOS FIJOS MENSUALES" sheetId="7" r:id="rId3"/>
    <sheet name="PUNTO DE EQUILIBRIO (DINERO)" sheetId="4" r:id="rId4"/>
    <sheet name="PUNTO DE EQUILIBRIO (PRODUCTOS)" sheetId="8" r:id="rId5"/>
    <sheet name="PRESUPUESTO DE VENTAS" sheetId="9" r:id="rId6"/>
  </sheets>
  <externalReferences>
    <externalReference r:id="rId7"/>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9" l="1"/>
  <c r="C10" i="9"/>
  <c r="B10" i="8"/>
  <c r="G10" i="2"/>
  <c r="H22" i="9" l="1"/>
  <c r="J22" i="9" s="1"/>
  <c r="D22" i="9"/>
  <c r="G22" i="9" s="1"/>
  <c r="F22" i="9" s="1"/>
  <c r="C22" i="9"/>
  <c r="B22" i="9"/>
  <c r="I21" i="9"/>
  <c r="H21" i="9"/>
  <c r="D21" i="9"/>
  <c r="G21" i="9" s="1"/>
  <c r="F21" i="9" s="1"/>
  <c r="C21" i="9"/>
  <c r="B21" i="9"/>
  <c r="I20" i="9"/>
  <c r="H20" i="9"/>
  <c r="J20" i="9" s="1"/>
  <c r="D20" i="9"/>
  <c r="G20" i="9" s="1"/>
  <c r="F20" i="9" s="1"/>
  <c r="C20" i="9"/>
  <c r="B20" i="9"/>
  <c r="I19" i="9"/>
  <c r="H19" i="9"/>
  <c r="J19" i="9" s="1"/>
  <c r="D19" i="9"/>
  <c r="G19" i="9" s="1"/>
  <c r="F19" i="9" s="1"/>
  <c r="C19" i="9"/>
  <c r="B19" i="9"/>
  <c r="I18" i="9"/>
  <c r="H18" i="9"/>
  <c r="D18" i="9"/>
  <c r="G18" i="9" s="1"/>
  <c r="F18" i="9" s="1"/>
  <c r="E18" i="9" s="1"/>
  <c r="C18" i="9"/>
  <c r="B18" i="9"/>
  <c r="I17" i="9"/>
  <c r="H17" i="9"/>
  <c r="D17" i="9"/>
  <c r="G17" i="9" s="1"/>
  <c r="F17" i="9" s="1"/>
  <c r="C17" i="9"/>
  <c r="B17" i="9"/>
  <c r="I16" i="9"/>
  <c r="H16" i="9"/>
  <c r="D16" i="9"/>
  <c r="G16" i="9" s="1"/>
  <c r="F16" i="9" s="1"/>
  <c r="C16" i="9"/>
  <c r="B16" i="9"/>
  <c r="I15" i="9"/>
  <c r="H15" i="9"/>
  <c r="D15" i="9"/>
  <c r="G15" i="9" s="1"/>
  <c r="F15" i="9" s="1"/>
  <c r="E15" i="9" s="1"/>
  <c r="C15" i="9"/>
  <c r="B15" i="9"/>
  <c r="I14" i="9"/>
  <c r="H14" i="9"/>
  <c r="D14" i="9"/>
  <c r="G14" i="9" s="1"/>
  <c r="F14" i="9" s="1"/>
  <c r="C14" i="9"/>
  <c r="B14" i="9"/>
  <c r="I13" i="9"/>
  <c r="H13" i="9"/>
  <c r="J13" i="9" s="1"/>
  <c r="D13" i="9"/>
  <c r="G13" i="9" s="1"/>
  <c r="F13" i="9" s="1"/>
  <c r="C13" i="9"/>
  <c r="B13" i="9"/>
  <c r="I12" i="9"/>
  <c r="H12" i="9"/>
  <c r="D12" i="9"/>
  <c r="G12" i="9" s="1"/>
  <c r="F12" i="9" s="1"/>
  <c r="C12" i="9"/>
  <c r="B12" i="9"/>
  <c r="I11" i="9"/>
  <c r="H11" i="9"/>
  <c r="J11" i="9" s="1"/>
  <c r="G11" i="9"/>
  <c r="F11" i="9" s="1"/>
  <c r="E11" i="9" s="1"/>
  <c r="D11" i="9"/>
  <c r="C11" i="9"/>
  <c r="B11" i="9"/>
  <c r="I10" i="9"/>
  <c r="H10" i="9"/>
  <c r="D10" i="9"/>
  <c r="G10" i="9" s="1"/>
  <c r="F10" i="9" s="1"/>
  <c r="I9" i="9"/>
  <c r="H9" i="9"/>
  <c r="D9" i="9"/>
  <c r="C9" i="9"/>
  <c r="B9" i="9"/>
  <c r="I8" i="9"/>
  <c r="H8" i="9"/>
  <c r="D8" i="9"/>
  <c r="C8" i="9"/>
  <c r="B8" i="9"/>
  <c r="D6" i="9"/>
  <c r="J16" i="9" l="1"/>
  <c r="J15" i="9"/>
  <c r="J12" i="9"/>
  <c r="J9" i="9"/>
  <c r="J8" i="9"/>
  <c r="E19" i="9"/>
  <c r="J18" i="9"/>
  <c r="J14" i="9"/>
  <c r="E14" i="9"/>
  <c r="E10" i="9"/>
  <c r="E21" i="9"/>
  <c r="E16" i="9"/>
  <c r="E12" i="9"/>
  <c r="J10" i="9"/>
  <c r="E17" i="9"/>
  <c r="J21" i="9"/>
  <c r="G9" i="9"/>
  <c r="F9" i="9" s="1"/>
  <c r="E9" i="9" s="1"/>
  <c r="D23" i="9"/>
  <c r="E13" i="9"/>
  <c r="J17" i="9"/>
  <c r="E22" i="9"/>
  <c r="E20" i="9"/>
  <c r="G8" i="9"/>
  <c r="F8" i="9" s="1"/>
  <c r="E8" i="9" s="1"/>
  <c r="J23" i="9" l="1"/>
  <c r="G11" i="8"/>
  <c r="G12" i="8"/>
  <c r="G13" i="8"/>
  <c r="G14" i="8"/>
  <c r="G15" i="8"/>
  <c r="G16" i="8"/>
  <c r="G17" i="8"/>
  <c r="G18" i="8"/>
  <c r="G19" i="8"/>
  <c r="G20" i="8"/>
  <c r="G21" i="8"/>
  <c r="G22" i="8"/>
  <c r="G23" i="8"/>
  <c r="G24" i="8"/>
  <c r="G10" i="8"/>
  <c r="B11" i="8"/>
  <c r="B12" i="8"/>
  <c r="B13" i="8"/>
  <c r="B14" i="8"/>
  <c r="B15" i="8"/>
  <c r="B16" i="8"/>
  <c r="B17" i="8"/>
  <c r="B18" i="8"/>
  <c r="B19" i="8"/>
  <c r="B20" i="8"/>
  <c r="B21" i="8"/>
  <c r="B22" i="8"/>
  <c r="B23" i="8"/>
  <c r="B24" i="8"/>
  <c r="A11" i="8"/>
  <c r="A12" i="8"/>
  <c r="A13" i="8"/>
  <c r="A14" i="8"/>
  <c r="A15" i="8"/>
  <c r="A16" i="8"/>
  <c r="A17" i="8"/>
  <c r="A18" i="8"/>
  <c r="A19" i="8"/>
  <c r="A20" i="8"/>
  <c r="A21" i="8"/>
  <c r="A22" i="8"/>
  <c r="A23" i="8"/>
  <c r="A24" i="8"/>
  <c r="A10" i="8"/>
  <c r="C7" i="8"/>
  <c r="E28" i="7"/>
  <c r="G8" i="7"/>
  <c r="G9" i="7" s="1"/>
  <c r="G21" i="7" s="1"/>
  <c r="G9" i="2"/>
  <c r="G11" i="2"/>
  <c r="G12" i="2"/>
  <c r="G13" i="2"/>
  <c r="G14" i="2"/>
  <c r="G15" i="2"/>
  <c r="G16" i="2"/>
  <c r="G17" i="2"/>
  <c r="G18" i="2"/>
  <c r="G19" i="2"/>
  <c r="G20" i="2"/>
  <c r="G21" i="2"/>
  <c r="G22" i="2"/>
  <c r="G8" i="2"/>
  <c r="F9" i="2"/>
  <c r="F10" i="2"/>
  <c r="H10" i="2" s="1"/>
  <c r="I10" i="2" s="1"/>
  <c r="H12" i="8" s="1"/>
  <c r="F11" i="2"/>
  <c r="H11" i="2" s="1"/>
  <c r="I11" i="2" s="1"/>
  <c r="H13" i="8" s="1"/>
  <c r="F12" i="2"/>
  <c r="F13" i="2"/>
  <c r="F14" i="2"/>
  <c r="H14" i="2" s="1"/>
  <c r="I14" i="2" s="1"/>
  <c r="H16" i="8" s="1"/>
  <c r="F15" i="2"/>
  <c r="F16" i="2"/>
  <c r="F17" i="2"/>
  <c r="F18" i="2"/>
  <c r="H18" i="2" s="1"/>
  <c r="I18" i="2" s="1"/>
  <c r="H20" i="8" s="1"/>
  <c r="F19" i="2"/>
  <c r="F20" i="2"/>
  <c r="F21" i="2"/>
  <c r="F22" i="2"/>
  <c r="H22" i="2" s="1"/>
  <c r="I22" i="2" s="1"/>
  <c r="H24" i="8" s="1"/>
  <c r="F8" i="2"/>
  <c r="H12" i="2" l="1"/>
  <c r="I12" i="2" s="1"/>
  <c r="H14" i="8" s="1"/>
  <c r="H21" i="2"/>
  <c r="I21" i="2" s="1"/>
  <c r="H23" i="8" s="1"/>
  <c r="H13" i="2"/>
  <c r="I13" i="2" s="1"/>
  <c r="H15" i="8" s="1"/>
  <c r="H9" i="2"/>
  <c r="I9" i="2" s="1"/>
  <c r="H11" i="8" s="1"/>
  <c r="H8" i="2"/>
  <c r="I8" i="2" s="1"/>
  <c r="H10" i="8" s="1"/>
  <c r="H17" i="2"/>
  <c r="I17" i="2" s="1"/>
  <c r="H19" i="8" s="1"/>
  <c r="G23" i="2"/>
  <c r="C13" i="8" s="1"/>
  <c r="J13" i="8" s="1"/>
  <c r="H15" i="2"/>
  <c r="I15" i="2" s="1"/>
  <c r="H17" i="8" s="1"/>
  <c r="H20" i="2"/>
  <c r="I20" i="2" s="1"/>
  <c r="H22" i="8" s="1"/>
  <c r="H19" i="2"/>
  <c r="I19" i="2" s="1"/>
  <c r="H21" i="8" s="1"/>
  <c r="G30" i="7"/>
  <c r="H16" i="2"/>
  <c r="I16" i="2" s="1"/>
  <c r="H18" i="8" s="1"/>
  <c r="F23" i="2"/>
  <c r="G11" i="4" l="1"/>
  <c r="G8" i="4"/>
  <c r="C11" i="8"/>
  <c r="J11" i="8" s="1"/>
  <c r="J11" i="2"/>
  <c r="J9" i="2"/>
  <c r="J13" i="2"/>
  <c r="J14" i="2"/>
  <c r="C16" i="8"/>
  <c r="J16" i="8" s="1"/>
  <c r="C23" i="8"/>
  <c r="J23" i="8" s="1"/>
  <c r="C10" i="8"/>
  <c r="J10" i="8" s="1"/>
  <c r="C18" i="8"/>
  <c r="J18" i="8" s="1"/>
  <c r="G25" i="2"/>
  <c r="C17" i="8"/>
  <c r="J17" i="8" s="1"/>
  <c r="J12" i="2"/>
  <c r="J19" i="2"/>
  <c r="J15" i="2"/>
  <c r="C24" i="8"/>
  <c r="J24" i="8" s="1"/>
  <c r="C22" i="8"/>
  <c r="J22" i="8" s="1"/>
  <c r="C19" i="8"/>
  <c r="J19" i="8" s="1"/>
  <c r="J18" i="2"/>
  <c r="J8" i="2"/>
  <c r="J20" i="2"/>
  <c r="J17" i="2"/>
  <c r="C15" i="8"/>
  <c r="J16" i="2"/>
  <c r="C21" i="8"/>
  <c r="J21" i="8" s="1"/>
  <c r="H23" i="2"/>
  <c r="I23" i="2" s="1"/>
  <c r="G27" i="2"/>
  <c r="C20" i="8"/>
  <c r="J20" i="8" s="1"/>
  <c r="C12" i="8"/>
  <c r="J12" i="8" s="1"/>
  <c r="J22" i="2"/>
  <c r="J23" i="2"/>
  <c r="C14" i="8"/>
  <c r="J21" i="2"/>
  <c r="J10" i="2"/>
  <c r="G22" i="4"/>
  <c r="J14" i="8" l="1"/>
  <c r="J15" i="8"/>
  <c r="C25" i="8"/>
  <c r="G26" i="2"/>
  <c r="G12" i="4" s="1"/>
  <c r="K11" i="4" s="1"/>
  <c r="G7" i="4"/>
  <c r="K7" i="4" s="1"/>
  <c r="J25" i="8" l="1"/>
  <c r="F24" i="8" s="1"/>
  <c r="E24" i="8" s="1"/>
  <c r="D24" i="8" s="1"/>
  <c r="F19" i="8"/>
  <c r="E19" i="8" s="1"/>
  <c r="D19" i="8" s="1"/>
  <c r="F13" i="8"/>
  <c r="E13" i="8" s="1"/>
  <c r="D13" i="8" s="1"/>
  <c r="K16" i="4"/>
  <c r="G19" i="4"/>
  <c r="G20" i="4" s="1"/>
  <c r="G21" i="4" s="1"/>
  <c r="G23" i="4" s="1"/>
  <c r="K15" i="4"/>
  <c r="K14" i="4" s="1"/>
  <c r="F21" i="8" l="1"/>
  <c r="E21" i="8" s="1"/>
  <c r="D21" i="8" s="1"/>
  <c r="F14" i="8"/>
  <c r="E14" i="8" s="1"/>
  <c r="D14" i="8" s="1"/>
  <c r="F12" i="8"/>
  <c r="E12" i="8" s="1"/>
  <c r="D12" i="8" s="1"/>
  <c r="F15" i="8"/>
  <c r="E15" i="8" s="1"/>
  <c r="D15" i="8" s="1"/>
  <c r="F20" i="8"/>
  <c r="E20" i="8" s="1"/>
  <c r="D20" i="8" s="1"/>
  <c r="F23" i="8"/>
  <c r="E23" i="8" s="1"/>
  <c r="D23" i="8" s="1"/>
  <c r="F16" i="8"/>
  <c r="E16" i="8" s="1"/>
  <c r="D16" i="8" s="1"/>
  <c r="F22" i="8"/>
  <c r="E22" i="8" s="1"/>
  <c r="D22" i="8" s="1"/>
  <c r="F17" i="8"/>
  <c r="E17" i="8" s="1"/>
  <c r="D17" i="8" s="1"/>
  <c r="F10" i="8"/>
  <c r="E10" i="8" s="1"/>
  <c r="D10" i="8" s="1"/>
  <c r="F11" i="8"/>
  <c r="E11" i="8" s="1"/>
  <c r="D11" i="8" s="1"/>
  <c r="F18" i="8"/>
  <c r="E18" i="8" s="1"/>
  <c r="D1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tc={135BD4C7-420A-B244-BACF-6A56BF1FDEF2}</author>
    <author>tc={9745BAA1-91E5-0147-AA95-1452A5B8903E}</author>
    <author>tc={72C2C422-3709-6A42-AE1A-0F8339A97AC3}</author>
    <author>tc={4CE1B9E6-1E39-A64D-865E-4B72201D4FD6}</author>
    <author>tc={4E11A15A-9168-BC4F-860C-FF8188AC141F}</author>
    <author>tc={8A9D0872-B309-D245-82C3-6C5A38FC4A93}</author>
    <author>tc={3169045E-FC79-4D41-B17A-0B5CC9BDC5FC}</author>
    <author>tc={A0607F58-3C5C-704C-9C27-44D408BB8030}</author>
    <author>tc={5A918663-819B-C740-933C-E5F0C250B129}</author>
    <author>tc={F39108F8-D48B-2540-9D89-75E9C8C2D3B6}</author>
  </authors>
  <commentList>
    <comment ref="A7"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Lista de productos que más comercializas en tu negocio</t>
      </text>
    </comment>
    <comment ref="B7"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Unidades en que vendes tus productos</t>
      </text>
    </comment>
    <comment ref="C7"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Número de unidades vendidas al mes (no importa si sólo son estimadas)</t>
      </text>
    </comment>
    <comment ref="D7"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por unidad al que has comprado cada producto</t>
      </text>
    </comment>
    <comment ref="E7"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Precio al que estás vendiendo o quieres vender</t>
      </text>
    </comment>
    <comment ref="F7"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Resultado de multiplicar las unidades vendidas por el precio de compra unitario. Se calcula AUTOMÁTICAMENTE</t>
      </text>
    </comment>
    <comment ref="G7"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Resultado de multiplicar las unidades vendidas por el precio de venta unitario. Se calcula AUTOMÁTICAMENTE</t>
      </text>
    </comment>
    <comment ref="H7"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Te ayuda a saber qué parte de lo que vendes corresponde al costo variable</t>
      </text>
    </comment>
    <comment ref="I7"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Te ayuda a saber la parte de la venta que ayuda a cubrir los costos fijos, y luego se convierte en UTILIDAD</t>
      </text>
    </comment>
    <comment ref="J7"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 el aporte de cada producto a las ventas totales de tu negocio. En VERDE se marcarán los productos que más dinero le darán al negocio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tc={3252E392-A487-2C46-A94F-60E9237B6613}</author>
    <author>tc={1229D803-ADD3-D348-BB7F-A0C177B20F8F}</author>
    <author>tc={94421812-6B6F-514D-A959-75978F259653}</author>
  </authors>
  <commentList>
    <comment ref="B5"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Son aquellos que se debe cubrir independientemente del volumen de ventas</t>
      </text>
    </comment>
    <comment ref="B7"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Estima cuánto necesitas mensualmente para vivir (no incluyas pago de préstamos)</t>
      </text>
    </comment>
    <comment ref="F8" authorId="2" shapeId="0" xr:uid="{00000000-0006-0000-02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afiliarse al IESS para acceder a todos los beneficios de ley</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tc={67DE1910-9E9A-FC49-867D-53564BF6C113}</author>
    <author>tc={6706E683-5350-874A-8B79-4186F6D5FD84}</author>
    <author>tc={5E45444A-4CC6-A540-847A-996D10AED781}</author>
    <author>tc={4A087076-E853-E545-98BA-2EB8D3648387}</author>
    <author>tc={C5379E1B-893D-F443-B70C-54EBC47A7152}</author>
  </authors>
  <commentList>
    <comment ref="K7"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 una referencia de cuánto dejan, en promedio, los productos que vendes. Sirve para calcular el punto de equilibrio en dinero</t>
      </text>
    </comment>
    <comment ref="K11" authorId="1" shapeId="0" xr:uid="{00000000-0006-0000-03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 lo MÍNIMO que debes generar para NO GANAR NI PERDER. Si vendes MENOS de este valor, NO alcanzarás a cubrir los costos fijos mensuales</t>
      </text>
    </comment>
    <comment ref="E14" authorId="2" shapeId="0" xr:uid="{00000000-0006-0000-03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¿Cuántos días a la semana abres tu negocio?</t>
      </text>
    </comment>
    <comment ref="K14" authorId="3" shapeId="0" xr:uid="{00000000-0006-0000-0300-000004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no vendes esto en UN DÍA, no alcanzarás a cubrir los costos fijos a fin de mes </t>
      </text>
    </comment>
    <comment ref="K15" authorId="4" shapeId="0" xr:uid="{00000000-0006-0000-0300-000005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no vendes esto en UNA SEMANA de trabajo, no alcanzarás a cubrir los costos fijos a fin de mes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tc={9F673772-5F9B-EF45-9DF6-19A1386C3041}</author>
    <author>tc={2A3FDDA9-73A1-0B43-94AF-256D056B7935}</author>
    <author>tc={8FCD50FD-9DA4-2D4F-A565-3F016253138F}</author>
    <author>tc={9BB0C2CB-69D0-914B-B1CC-295906BA02BF}</author>
    <author>tc={8F83B89F-80FD-7D49-ADBE-58186CBAE673}</author>
    <author>tc={2F484CC0-4648-564E-9F37-3D4ED7042A33}</author>
    <author>tc={3616FC3E-9BEA-7148-AE7F-368AFD346338}</author>
  </authors>
  <commentList>
    <comment ref="D7"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Volumen de ventas donde no se gana ni se pierde</t>
      </text>
    </comment>
    <comment ref="C9" authorId="1" shapeId="0" xr:uid="{00000000-0006-0000-04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al % de ventas que cada producto representa en tu negocio</t>
      </text>
    </comment>
    <comment ref="D9" authorId="2" shapeId="0" xr:uid="{00000000-0006-0000-04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Unidades DIARIAS MÍNIMAS que debes vender para cubrir costos fijos y variables, llegando al punto de equilibrio</t>
      </text>
    </comment>
    <comment ref="E9" authorId="3" shapeId="0" xr:uid="{00000000-0006-0000-04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Unidades SEMANALES MÍNIMAS que debes vender para cubrir costos fijos y variables, llegando al punto de equilibrio</t>
      </text>
    </comment>
    <comment ref="F9" authorId="4" shapeId="0" xr:uid="{00000000-0006-0000-04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Unidades MENSUALES MÍNIMAS que debes vender para cubrir costos fijos y variables, llegando al punto de equilibrio</t>
      </text>
    </comment>
    <comment ref="G9" authorId="5" shapeId="0" xr:uid="{00000000-0006-0000-04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Dinero que queda para el negocio luego de cubrir los costos variables</t>
      </text>
    </comment>
    <comment ref="H9" authorId="6" shapeId="0" xr:uid="{00000000-0006-0000-04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Porción de la venta que queda para el negocio luego de cubrir los costos variables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Dario</author>
  </authors>
  <commentList>
    <comment ref="E6" authorId="0" shapeId="0" xr:uid="{00000000-0006-0000-0500-000001000000}">
      <text>
        <r>
          <rPr>
            <sz val="9"/>
            <color indexed="81"/>
            <rFont val="Tahoma"/>
            <family val="2"/>
          </rPr>
          <t>Volumen de ventas donde no se gana ni se pierde.</t>
        </r>
      </text>
    </comment>
    <comment ref="D7" authorId="0" shapeId="0" xr:uid="{00000000-0006-0000-0500-000002000000}">
      <text>
        <r>
          <rPr>
            <sz val="9"/>
            <color indexed="81"/>
            <rFont val="Tahoma"/>
            <family val="2"/>
          </rPr>
          <t>Corresponde al % de ventas que cada producto representa en el negocio.</t>
        </r>
      </text>
    </comment>
    <comment ref="E7" authorId="0" shapeId="0" xr:uid="{00000000-0006-0000-0500-000003000000}">
      <text>
        <r>
          <rPr>
            <sz val="9"/>
            <color indexed="81"/>
            <rFont val="Tahoma"/>
            <family val="2"/>
          </rPr>
          <t>Unidades diarias mínimas que se debe vender para cubrir los costos fijos y variables llegando al punto de equilibrio</t>
        </r>
      </text>
    </comment>
    <comment ref="F7" authorId="0" shapeId="0" xr:uid="{00000000-0006-0000-0500-000004000000}">
      <text>
        <r>
          <rPr>
            <sz val="9"/>
            <color indexed="81"/>
            <rFont val="Tahoma"/>
            <family val="2"/>
          </rPr>
          <t>Unidades semanales mínimas que se debe vender para cubrir los costos fijos y variables llegando al punto de equilibrio</t>
        </r>
      </text>
    </comment>
    <comment ref="G7" authorId="0" shapeId="0" xr:uid="{00000000-0006-0000-0500-000005000000}">
      <text>
        <r>
          <rPr>
            <sz val="9"/>
            <color indexed="81"/>
            <rFont val="Tahoma"/>
            <family val="2"/>
          </rPr>
          <t>Unidades mensuales mínimas que se debe vender para cubrir los costos fijos y variables llegando al punto de equilibrio</t>
        </r>
      </text>
    </comment>
    <comment ref="H7" authorId="0" shapeId="0" xr:uid="{00000000-0006-0000-0500-000006000000}">
      <text>
        <r>
          <rPr>
            <sz val="9"/>
            <color indexed="81"/>
            <rFont val="Tahoma"/>
            <family val="2"/>
          </rPr>
          <t>Dinero que queda para el negocio luego de cubrir los costos variables</t>
        </r>
      </text>
    </comment>
    <comment ref="I7" authorId="0" shapeId="0" xr:uid="{00000000-0006-0000-0500-000007000000}">
      <text>
        <r>
          <rPr>
            <sz val="9"/>
            <color indexed="81"/>
            <rFont val="Tahoma"/>
            <family val="2"/>
          </rPr>
          <t>Porción de la venta que queda para el negocio luego de cubrir los costos variables.</t>
        </r>
      </text>
    </comment>
    <comment ref="J7" authorId="0" shapeId="0" xr:uid="{00000000-0006-0000-0500-000008000000}">
      <text>
        <r>
          <rPr>
            <b/>
            <sz val="9"/>
            <color indexed="81"/>
            <rFont val="Tahoma"/>
            <family val="2"/>
          </rPr>
          <t>Dario Calahorrano:</t>
        </r>
        <r>
          <rPr>
            <sz val="9"/>
            <color indexed="81"/>
            <rFont val="Tahoma"/>
            <family val="2"/>
          </rPr>
          <t xml:space="preserve">
Mide el promedio de contribución de cada producto vendido en un negocio multiproducto</t>
        </r>
      </text>
    </comment>
  </commentList>
</comments>
</file>

<file path=xl/sharedStrings.xml><?xml version="1.0" encoding="utf-8"?>
<sst xmlns="http://schemas.openxmlformats.org/spreadsheetml/2006/main" count="98" uniqueCount="86">
  <si>
    <t>Total</t>
  </si>
  <si>
    <t>Hoja de instrucciones</t>
  </si>
  <si>
    <t>Anexo 6: Análisis de costos y punto de equilibrio</t>
  </si>
  <si>
    <t>Unidad de medida</t>
  </si>
  <si>
    <t>Unidades vendidas al mes</t>
  </si>
  <si>
    <t>Arroz</t>
  </si>
  <si>
    <t>Azúcar</t>
  </si>
  <si>
    <t>Aceite 1 litro</t>
  </si>
  <si>
    <t>Aceite 1/2 litro</t>
  </si>
  <si>
    <t>COSTOS VARIABLES (estimación de ventas)</t>
  </si>
  <si>
    <t>Precio de compra unitario</t>
  </si>
  <si>
    <t>Precio de venta unitario</t>
  </si>
  <si>
    <t>Venta total</t>
  </si>
  <si>
    <t>% Costo de venta</t>
  </si>
  <si>
    <t>% Margen de contribución</t>
  </si>
  <si>
    <t>% Participación de producto</t>
  </si>
  <si>
    <t>Huevos</t>
  </si>
  <si>
    <t>libra</t>
  </si>
  <si>
    <t>unidades</t>
  </si>
  <si>
    <t>botellas</t>
  </si>
  <si>
    <r>
      <rPr>
        <b/>
        <sz val="11"/>
        <color theme="1"/>
        <rFont val="Gotham-Book"/>
      </rPr>
      <t>Margen de Contribución</t>
    </r>
    <r>
      <rPr>
        <sz val="12"/>
        <color theme="1"/>
        <rFont val="Gotham-Book"/>
      </rPr>
      <t xml:space="preserve">   = (Ventas - precio de compra) =</t>
    </r>
  </si>
  <si>
    <r>
      <rPr>
        <b/>
        <sz val="11"/>
        <color theme="1"/>
        <rFont val="Gotham-Book"/>
      </rPr>
      <t>% de Margen de Contribución</t>
    </r>
    <r>
      <rPr>
        <sz val="12"/>
        <color theme="1"/>
        <rFont val="Gotham-Book"/>
      </rPr>
      <t xml:space="preserve">   = (Margen de contribución/precio de venta)*100 =</t>
    </r>
  </si>
  <si>
    <t>COSTOS FIJOS MENSUALES</t>
  </si>
  <si>
    <t>Sueldo del empresario</t>
  </si>
  <si>
    <t>Valor</t>
  </si>
  <si>
    <t>IESS</t>
  </si>
  <si>
    <t>Costos mensuales</t>
  </si>
  <si>
    <t>Arriendo</t>
  </si>
  <si>
    <t>Agua</t>
  </si>
  <si>
    <t xml:space="preserve">Luz </t>
  </si>
  <si>
    <t>Teléfono</t>
  </si>
  <si>
    <t>Celular</t>
  </si>
  <si>
    <t>Mantenimiento del vehículo</t>
  </si>
  <si>
    <t>Transporte</t>
  </si>
  <si>
    <t>Otros</t>
  </si>
  <si>
    <t>TOTAL COSTOS FIJOS MENSUALES</t>
  </si>
  <si>
    <t>Pagos mensuales de deudas (Negocio y personal)</t>
  </si>
  <si>
    <t>Hipoteca</t>
  </si>
  <si>
    <t xml:space="preserve">Préstamo de consumo </t>
  </si>
  <si>
    <t>Total Pagos Mensuales de deudas</t>
  </si>
  <si>
    <t>TOTAL COSTOS FIJOS MENSUALES Y DEUDAS</t>
  </si>
  <si>
    <t>PUNTO DE EQUILIBRIO EN VOLUMEN DE VENTAS</t>
  </si>
  <si>
    <t>% Margen de contribución promedio</t>
  </si>
  <si>
    <t>=</t>
  </si>
  <si>
    <t xml:space="preserve">Total Margen de contribución </t>
  </si>
  <si>
    <t>X</t>
  </si>
  <si>
    <t>Total precios de ventas</t>
  </si>
  <si>
    <t>Punto de equilibrio P.E.</t>
  </si>
  <si>
    <t>Costos fijos mensuales</t>
  </si>
  <si>
    <t>% de Margen de contribución</t>
  </si>
  <si>
    <t>Días que se trabaja a la semana</t>
  </si>
  <si>
    <t>Punto de equilibrio diario</t>
  </si>
  <si>
    <t>Punto de equilibrio mensual</t>
  </si>
  <si>
    <t>Análisis de Punto de Equilibrio</t>
  </si>
  <si>
    <t>Estudio de costos</t>
  </si>
  <si>
    <t>Ventas mensuales promedio</t>
  </si>
  <si>
    <t>(-) Costos fijos Mensuales</t>
  </si>
  <si>
    <t>Utilidad neta</t>
  </si>
  <si>
    <t>Punto de equilibrio semanal</t>
  </si>
  <si>
    <t>= Margen de contribución</t>
  </si>
  <si>
    <t>(-) Costos variables</t>
  </si>
  <si>
    <t>Días a la semana que se trabaja</t>
  </si>
  <si>
    <t>Producto</t>
  </si>
  <si>
    <t>PUNTO DE EQUILIBRIO EN PRODUCTOS</t>
  </si>
  <si>
    <t>% participación del producto</t>
  </si>
  <si>
    <t>PUNTO DE EQUILIBRIO</t>
  </si>
  <si>
    <t># de unidades DIARIAS</t>
  </si>
  <si>
    <t># de unidades SEMANALES</t>
  </si>
  <si>
    <t># de unidades MENSUALES</t>
  </si>
  <si>
    <t>Margen por producto</t>
  </si>
  <si>
    <t>% de margen de contribución</t>
  </si>
  <si>
    <t>Total Costo Variable</t>
  </si>
  <si>
    <r>
      <rPr>
        <b/>
        <sz val="11"/>
        <color theme="1"/>
        <rFont val="Gotham-Book"/>
      </rPr>
      <t>% de Costo Variable</t>
    </r>
    <r>
      <rPr>
        <sz val="12"/>
        <color theme="1"/>
        <rFont val="Gotham-Book"/>
      </rPr>
      <t xml:space="preserve">   = (Total Costo Variable/Precio de venta)*100 =</t>
    </r>
  </si>
  <si>
    <r>
      <rPr>
        <b/>
        <sz val="10"/>
        <color theme="1"/>
        <rFont val="Gotham-Book"/>
      </rPr>
      <t xml:space="preserve">INTRODUCCIÓN: </t>
    </r>
    <r>
      <rPr>
        <sz val="10"/>
        <color theme="1"/>
        <rFont val="Gotham-Book"/>
      </rPr>
      <t>Esta herramienta permite hacer un análisis rápido del manejo del dinero en un negocio. Por ejemplo, en una tienda de abarrotes que vende 80 productos distintos, hay un grupo pequeño que genera las mayores ventas. Esto quiere decir que 20% de los productos genera 80% de las ventas. Esta herramienta está diseñada para llevar un control de los 15 productos que más se venden al mes.</t>
    </r>
  </si>
  <si>
    <t>Únicamente llena las celdas que están en celeste claro y con borde grueso.</t>
  </si>
  <si>
    <t>Las demás tienen fórmulas para facilitar los cálculos y no pueden ser modificadas, están bloqueadas.</t>
  </si>
  <si>
    <t>TOTAL SUELDO DEL EMPRESARIO</t>
  </si>
  <si>
    <t>Punto de Equilibrio</t>
  </si>
  <si>
    <t>PRODUCTO</t>
  </si>
  <si>
    <t>% de participación del producto</t>
  </si>
  <si>
    <t xml:space="preserve"># de unidades diarias </t>
  </si>
  <si>
    <t># de unidades Semanales</t>
  </si>
  <si>
    <t># de unidades Mensuales</t>
  </si>
  <si>
    <t>Margen ponderado</t>
  </si>
  <si>
    <r>
      <rPr>
        <b/>
        <sz val="10"/>
        <color theme="1"/>
        <rFont val="Gotham-Book"/>
      </rPr>
      <t>DESCRIPCIÓN:</t>
    </r>
    <r>
      <rPr>
        <sz val="10"/>
        <color rgb="FF000000"/>
        <rFont val="Gotham-Book"/>
      </rPr>
      <t xml:space="preserve"> En este archivo encontrarás 6 hojas de cálculo que te ayudarán a conocer cómo se desarrolla el manejo del dinero en tu negocio:
</t>
    </r>
    <r>
      <rPr>
        <b/>
        <sz val="10"/>
        <color rgb="FF000000"/>
        <rFont val="Gotham-Book"/>
      </rPr>
      <t xml:space="preserve">1. </t>
    </r>
    <r>
      <rPr>
        <b/>
        <u/>
        <sz val="10"/>
        <color rgb="FF000000"/>
        <rFont val="Gotham-Book"/>
      </rPr>
      <t>Indicaciones</t>
    </r>
    <r>
      <rPr>
        <sz val="10"/>
        <color rgb="FF000000"/>
        <rFont val="Gotham-Book"/>
      </rPr>
      <t xml:space="preserve">.- En la primera hoja están las indicaciones generales para el uso de la herramienta. 
</t>
    </r>
    <r>
      <rPr>
        <b/>
        <sz val="10"/>
        <color rgb="FF000000"/>
        <rFont val="Gotham-Book"/>
      </rPr>
      <t xml:space="preserve">2. </t>
    </r>
    <r>
      <rPr>
        <b/>
        <u/>
        <sz val="10"/>
        <color rgb="FF000000"/>
        <rFont val="Gotham-Book"/>
      </rPr>
      <t>Costo variable</t>
    </r>
    <r>
      <rPr>
        <sz val="10"/>
        <color rgb="FF000000"/>
        <rFont val="Gotham-Book"/>
      </rPr>
      <t xml:space="preserve">.- Aquí debes ingresar la información de los productos que compras y vendes, que se llama costo variable porque cambia según la cantidad de producto que vendes.
</t>
    </r>
    <r>
      <rPr>
        <b/>
        <sz val="10"/>
        <color rgb="FF000000"/>
        <rFont val="Gotham-Book"/>
      </rPr>
      <t xml:space="preserve">3. </t>
    </r>
    <r>
      <rPr>
        <b/>
        <u/>
        <sz val="10"/>
        <color rgb="FF000000"/>
        <rFont val="Gotham-Book"/>
      </rPr>
      <t>Costo fijo mensual</t>
    </r>
    <r>
      <rPr>
        <b/>
        <sz val="10"/>
        <color rgb="FF000000"/>
        <rFont val="Gotham-Book"/>
      </rPr>
      <t>.-</t>
    </r>
    <r>
      <rPr>
        <sz val="10"/>
        <color rgb="FF000000"/>
        <rFont val="Gotham-Book"/>
      </rPr>
      <t xml:space="preserve"> Aquí debes ingresar la información de todo lo que gastas sin importar cuánto vendes, como  pago de servicios básicos, arriendo, etc.
</t>
    </r>
    <r>
      <rPr>
        <b/>
        <sz val="10"/>
        <color rgb="FF000000"/>
        <rFont val="Gotham-Book"/>
      </rPr>
      <t xml:space="preserve">4. </t>
    </r>
    <r>
      <rPr>
        <b/>
        <u/>
        <sz val="10"/>
        <color rgb="FF000000"/>
        <rFont val="Gotham-Book"/>
      </rPr>
      <t>Punto de equilibrio en dinero</t>
    </r>
    <r>
      <rPr>
        <b/>
        <sz val="10"/>
        <color rgb="FF000000"/>
        <rFont val="Gotham-Book"/>
      </rPr>
      <t>.</t>
    </r>
    <r>
      <rPr>
        <sz val="10"/>
        <color rgb="FF000000"/>
        <rFont val="Gotham-Book"/>
      </rPr>
      <t xml:space="preserve">- Aquí verás cuánto debes vender para cubrir los costos fijos y los costos variables, es decir, ni ganar ni perder. Solo debes poner cuántos días a la semana abres tu negocio, el resto de la infomación se completa de manera automática con lo que llenaste en las hojas 1 y 2.
</t>
    </r>
    <r>
      <rPr>
        <b/>
        <sz val="10"/>
        <color rgb="FF000000"/>
        <rFont val="Gotham-Book"/>
      </rPr>
      <t xml:space="preserve">5. </t>
    </r>
    <r>
      <rPr>
        <b/>
        <u/>
        <sz val="10"/>
        <color rgb="FF000000"/>
        <rFont val="Gotham-Book"/>
      </rPr>
      <t>Punto de equilibrio en productos</t>
    </r>
    <r>
      <rPr>
        <b/>
        <sz val="10"/>
        <color rgb="FF000000"/>
        <rFont val="Gotham-Book"/>
      </rPr>
      <t>.-</t>
    </r>
    <r>
      <rPr>
        <sz val="10"/>
        <color rgb="FF000000"/>
        <rFont val="Gotham-Book"/>
      </rPr>
      <t xml:space="preserve"> Aquí encontrarás la información de cuántas unidades de cada producto debes vender para cubrir los costos variables de cada producto y su porción del costo fijo, es decir, llegar al punto de equilibrio (ni ganar ni perder). Se calcula de manera automática y no deberás ingresar ninguna información.
</t>
    </r>
    <r>
      <rPr>
        <b/>
        <sz val="10"/>
        <color rgb="FF000000"/>
        <rFont val="Gotham-Book"/>
      </rPr>
      <t xml:space="preserve">6. </t>
    </r>
    <r>
      <rPr>
        <b/>
        <u/>
        <sz val="10"/>
        <color rgb="FF000000"/>
        <rFont val="Gotham-Book"/>
      </rPr>
      <t>Presupuesto de ventas</t>
    </r>
    <r>
      <rPr>
        <b/>
        <sz val="10"/>
        <color rgb="FF000000"/>
        <rFont val="Gotham-Book"/>
      </rPr>
      <t>.-</t>
    </r>
    <r>
      <rPr>
        <sz val="10"/>
        <color rgb="FF000000"/>
        <rFont val="Gotham-Book"/>
      </rPr>
      <t xml:space="preserve"> En la última hoja se pueden establecer metas de ventas por cada producto principal en función de su punto de equilibrio. Mientras más alejada esté la meta del punto de equilibrio, más ganarás. </t>
    </r>
  </si>
  <si>
    <r>
      <rPr>
        <b/>
        <sz val="10"/>
        <color theme="1"/>
        <rFont val="Gotham-Book"/>
      </rPr>
      <t xml:space="preserve">INDICACIONES: </t>
    </r>
    <r>
      <rPr>
        <sz val="10"/>
        <color theme="1"/>
        <rFont val="Gotham-Book"/>
      </rPr>
      <t>Cada columna tiene una explicación de la información que hay que ingresar, que se muestra al colocar el puntero del mouse sobre la celda que tiene una marca de color en la esquina superior derecha.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</si>
</sst>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64" formatCode="_-&quot;$&quot;* #,##0.00_-;\-&quot;$&quot;* #,##0.00_-;_-&quot;$&quot;* &quot;-&quot;??_-;_-@_-"/>
    <numFmt numFmtId="165" formatCode="_(&quot;$&quot;* #,##0.00_);_(&quot;$&quot;* \(#,##0.00\);_(&quot;$&quot;* &quot;-&quot;??_);_(@_)"/>
    <numFmt numFmtId="166" formatCode="0.0%"/>
    <numFmt numFmtId="167" formatCode="_(&quot;$&quot;\ * #,##0.00_);_(&quot;$&quot;\ * \(#,##0.00\);_(&quot;$&quot;\ * &quot;-&quot;??_);_(@_)"/>
    <numFmt numFmtId="168" formatCode="_(&quot;$&quot;* #,##0.00000_);_(&quot;$&quot;* \(#,##0.00000\);_(&quot;$&quot;* &quot;-&quot;??????????_);_(@_)"/>
    <numFmt numFmtId="169" formatCode="_(&quot;$&quot;* #,##0.00000_);_(&quot;$&quot;* \(#,##0.00000\);_(&quot;$&quot;* &quot;-&quot;?????_);_(@_)"/>
    <numFmt numFmtId="170" formatCode="_(* #,##0_);_(* \(#,##0\);_(* &quot;-&quot;??_);_(@_)"/>
  </numFmts>
  <fonts count="33">
    <font>
      <sz val="12"/>
      <color theme="1"/>
      <name val="Calibri"/>
      <family val="2"/>
      <scheme val="minor"/>
    </font>
    <font>
      <sz val="11"/>
      <color theme="1"/>
      <name val="Calibri"/>
      <family val="2"/>
      <scheme val="minor"/>
    </font>
    <font>
      <sz val="12"/>
      <color theme="1"/>
      <name val="Calibri"/>
      <family val="2"/>
      <scheme val="minor"/>
    </font>
    <font>
      <b/>
      <sz val="14"/>
      <color theme="1"/>
      <name val="GothamMedium"/>
    </font>
    <font>
      <b/>
      <sz val="10"/>
      <color theme="1"/>
      <name val="Gotham-Book"/>
    </font>
    <font>
      <sz val="10"/>
      <color theme="1"/>
      <name val="Gotham-Book"/>
    </font>
    <font>
      <b/>
      <sz val="11"/>
      <color theme="1"/>
      <name val="Gotham-Book"/>
    </font>
    <font>
      <b/>
      <sz val="11"/>
      <color theme="1"/>
      <name val="Calibri"/>
      <family val="2"/>
      <scheme val="minor"/>
    </font>
    <font>
      <b/>
      <sz val="9"/>
      <color theme="1"/>
      <name val="Gotham-Book"/>
    </font>
    <font>
      <b/>
      <sz val="12"/>
      <color theme="1"/>
      <name val="GothamMedium"/>
    </font>
    <font>
      <sz val="11"/>
      <color theme="1"/>
      <name val="Calibri"/>
      <family val="2"/>
      <scheme val="minor"/>
    </font>
    <font>
      <sz val="10"/>
      <color rgb="FF000000"/>
      <name val="Gotham-Book"/>
    </font>
    <font>
      <b/>
      <sz val="9"/>
      <color theme="1"/>
      <name val="Calibri"/>
      <family val="2"/>
      <scheme val="minor"/>
    </font>
    <font>
      <sz val="12"/>
      <color theme="1"/>
      <name val="Gotham-Book"/>
    </font>
    <font>
      <sz val="11"/>
      <name val="Gotham-Book"/>
    </font>
    <font>
      <sz val="10"/>
      <name val="Gotham-Book"/>
    </font>
    <font>
      <b/>
      <i/>
      <sz val="11"/>
      <color theme="1"/>
      <name val="Gotham-Book"/>
    </font>
    <font>
      <i/>
      <sz val="11"/>
      <color theme="1"/>
      <name val="Gotham-Book"/>
    </font>
    <font>
      <i/>
      <sz val="10"/>
      <color theme="1"/>
      <name val="Gotham-Book"/>
    </font>
    <font>
      <b/>
      <sz val="12"/>
      <color theme="1"/>
      <name val="Gotham-Book"/>
    </font>
    <font>
      <sz val="22"/>
      <color theme="1"/>
      <name val="Gotham-Book"/>
    </font>
    <font>
      <b/>
      <sz val="14"/>
      <color theme="1"/>
      <name val="Gotham-Book"/>
    </font>
    <font>
      <b/>
      <sz val="16"/>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b/>
      <sz val="9"/>
      <color indexed="81"/>
      <name val="Tahoma"/>
      <family val="2"/>
    </font>
    <font>
      <sz val="9"/>
      <color indexed="81"/>
      <name val="Tahoma"/>
      <family val="2"/>
    </font>
    <font>
      <b/>
      <sz val="11"/>
      <color theme="0"/>
      <name val="Calibri"/>
      <family val="2"/>
      <scheme val="minor"/>
    </font>
    <font>
      <b/>
      <sz val="10"/>
      <color rgb="FF000000"/>
      <name val="Gotham-Book"/>
    </font>
    <font>
      <b/>
      <u/>
      <sz val="10"/>
      <color rgb="FF000000"/>
      <name val="Gotham-Book"/>
    </font>
    <font>
      <b/>
      <sz val="9"/>
      <color theme="0"/>
      <name val="Gotham-Book"/>
    </font>
    <font>
      <sz val="1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0" tint="-0.34998626667073579"/>
        <bgColor indexed="64"/>
      </patternFill>
    </fill>
    <fill>
      <patternFill patternType="solid">
        <fgColor theme="2"/>
        <bgColor indexed="64"/>
      </patternFill>
    </fill>
  </fills>
  <borders count="47">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style="thick">
        <color indexed="64"/>
      </bottom>
      <diagonal/>
    </border>
  </borders>
  <cellStyleXfs count="7">
    <xf numFmtId="0" fontId="0" fillId="0" borderId="0"/>
    <xf numFmtId="165" fontId="2" fillId="0" borderId="0" applyFont="0" applyFill="0" applyBorder="0" applyAlignment="0" applyProtection="0"/>
    <xf numFmtId="9" fontId="2" fillId="0" borderId="0" applyFont="0" applyFill="0" applyBorder="0" applyAlignment="0" applyProtection="0"/>
    <xf numFmtId="0" fontId="10" fillId="0" borderId="0"/>
    <xf numFmtId="44" fontId="10" fillId="0" borderId="0" applyFont="0" applyFill="0" applyBorder="0" applyAlignment="0" applyProtection="0"/>
    <xf numFmtId="9" fontId="10" fillId="0" borderId="0" applyFont="0" applyFill="0" applyBorder="0" applyAlignment="0" applyProtection="0"/>
    <xf numFmtId="43" fontId="2" fillId="0" borderId="0" applyFont="0" applyFill="0" applyBorder="0" applyAlignment="0" applyProtection="0"/>
  </cellStyleXfs>
  <cellXfs count="203">
    <xf numFmtId="0" fontId="0" fillId="0" borderId="0" xfId="0"/>
    <xf numFmtId="9" fontId="5" fillId="4" borderId="3" xfId="5" applyFont="1" applyFill="1" applyBorder="1" applyAlignment="1" applyProtection="1">
      <alignment horizontal="center" vertical="center"/>
    </xf>
    <xf numFmtId="9" fontId="5" fillId="0" borderId="3" xfId="5" applyFont="1" applyBorder="1" applyAlignment="1" applyProtection="1">
      <alignment horizontal="center" vertical="center"/>
    </xf>
    <xf numFmtId="9" fontId="6" fillId="0" borderId="2" xfId="5" applyFont="1" applyBorder="1" applyAlignment="1" applyProtection="1">
      <alignment horizontal="center" vertical="center"/>
    </xf>
    <xf numFmtId="44" fontId="13" fillId="0" borderId="17" xfId="4" applyFont="1" applyBorder="1" applyAlignment="1" applyProtection="1">
      <alignment horizontal="center" vertical="center"/>
    </xf>
    <xf numFmtId="9" fontId="13" fillId="0" borderId="17" xfId="5" applyFont="1" applyBorder="1" applyAlignment="1" applyProtection="1">
      <alignment horizontal="center" vertical="center"/>
    </xf>
    <xf numFmtId="10" fontId="5" fillId="3" borderId="1" xfId="5" applyNumberFormat="1" applyFont="1" applyFill="1" applyBorder="1" applyAlignment="1" applyProtection="1">
      <alignment vertical="center"/>
      <protection locked="0"/>
    </xf>
    <xf numFmtId="44" fontId="5" fillId="3" borderId="1" xfId="4" applyFont="1" applyFill="1" applyBorder="1" applyAlignment="1" applyProtection="1">
      <alignment vertical="center"/>
      <protection locked="0"/>
    </xf>
    <xf numFmtId="44" fontId="15" fillId="3" borderId="7" xfId="4" applyFont="1" applyFill="1" applyBorder="1" applyAlignment="1" applyProtection="1">
      <alignment vertical="center"/>
      <protection locked="0"/>
    </xf>
    <xf numFmtId="44" fontId="15" fillId="3" borderId="10" xfId="4" applyFont="1" applyFill="1" applyBorder="1" applyAlignment="1" applyProtection="1">
      <alignment vertical="center"/>
      <protection locked="0"/>
    </xf>
    <xf numFmtId="44" fontId="15" fillId="3" borderId="13" xfId="4" applyFont="1" applyFill="1" applyBorder="1" applyAlignment="1" applyProtection="1">
      <alignment vertical="center"/>
      <protection locked="0"/>
    </xf>
    <xf numFmtId="44" fontId="14" fillId="3" borderId="7" xfId="4" applyFont="1" applyFill="1" applyBorder="1" applyAlignment="1" applyProtection="1">
      <alignment vertical="center"/>
      <protection locked="0"/>
    </xf>
    <xf numFmtId="44" fontId="14" fillId="3" borderId="10" xfId="4" applyFont="1" applyFill="1" applyBorder="1" applyAlignment="1" applyProtection="1">
      <alignment vertical="center"/>
      <protection locked="0"/>
    </xf>
    <xf numFmtId="44" fontId="14" fillId="3" borderId="13" xfId="4" applyFont="1" applyFill="1" applyBorder="1" applyAlignment="1" applyProtection="1">
      <alignment vertical="center"/>
      <protection locked="0"/>
    </xf>
    <xf numFmtId="0" fontId="13" fillId="3" borderId="46" xfId="0" applyFont="1" applyFill="1" applyBorder="1" applyAlignment="1" applyProtection="1">
      <alignment horizontal="center" vertical="center"/>
      <protection locked="0"/>
    </xf>
    <xf numFmtId="9" fontId="5" fillId="0" borderId="2" xfId="5" applyFont="1" applyBorder="1" applyAlignment="1" applyProtection="1">
      <alignment horizontal="center"/>
    </xf>
    <xf numFmtId="166" fontId="5" fillId="0" borderId="2" xfId="5" applyNumberFormat="1" applyFont="1" applyBorder="1" applyAlignment="1" applyProtection="1">
      <alignment horizontal="center" vertical="center"/>
    </xf>
    <xf numFmtId="170" fontId="1" fillId="0" borderId="0" xfId="6" applyNumberFormat="1" applyFont="1" applyFill="1" applyBorder="1" applyProtection="1">
      <protection locked="0"/>
    </xf>
    <xf numFmtId="9" fontId="1" fillId="0" borderId="2" xfId="2" applyFont="1" applyBorder="1" applyAlignment="1" applyProtection="1">
      <alignment horizontal="center"/>
    </xf>
    <xf numFmtId="1" fontId="0" fillId="6" borderId="2" xfId="0" applyNumberFormat="1" applyFill="1" applyBorder="1" applyAlignment="1">
      <alignment horizontal="center"/>
    </xf>
    <xf numFmtId="165" fontId="1" fillId="0" borderId="2" xfId="1" applyFont="1" applyBorder="1" applyProtection="1"/>
    <xf numFmtId="166" fontId="1" fillId="0" borderId="2" xfId="2" applyNumberFormat="1" applyFont="1" applyBorder="1" applyAlignment="1" applyProtection="1">
      <alignment horizontal="center" vertical="center"/>
    </xf>
    <xf numFmtId="9" fontId="1" fillId="0" borderId="38" xfId="1" applyNumberFormat="1" applyFont="1" applyBorder="1" applyAlignment="1" applyProtection="1">
      <alignment horizontal="center"/>
    </xf>
    <xf numFmtId="0" fontId="0" fillId="0" borderId="0" xfId="0" applyAlignment="1" applyProtection="1">
      <alignment vertical="center"/>
      <protection locked="0"/>
    </xf>
    <xf numFmtId="0" fontId="8" fillId="0" borderId="3" xfId="0" applyFont="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37" fontId="5" fillId="3" borderId="6" xfId="1" applyNumberFormat="1" applyFont="1" applyFill="1" applyBorder="1" applyAlignment="1" applyProtection="1">
      <alignment horizontal="center" vertical="center"/>
      <protection locked="0"/>
    </xf>
    <xf numFmtId="165" fontId="5" fillId="3" borderId="6" xfId="1" applyFont="1" applyFill="1" applyBorder="1" applyAlignment="1" applyProtection="1">
      <alignment vertical="center"/>
      <protection locked="0"/>
    </xf>
    <xf numFmtId="165" fontId="5" fillId="3" borderId="7" xfId="1" applyFont="1" applyFill="1" applyBorder="1" applyAlignment="1" applyProtection="1">
      <alignment vertical="center"/>
      <protection locked="0"/>
    </xf>
    <xf numFmtId="0" fontId="5" fillId="3" borderId="9"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37" fontId="5" fillId="3" borderId="2" xfId="1" applyNumberFormat="1" applyFont="1" applyFill="1" applyBorder="1" applyAlignment="1" applyProtection="1">
      <alignment horizontal="center" vertical="center"/>
      <protection locked="0"/>
    </xf>
    <xf numFmtId="165" fontId="5" fillId="3" borderId="2" xfId="1" applyFont="1" applyFill="1" applyBorder="1" applyAlignment="1" applyProtection="1">
      <alignment vertical="center"/>
      <protection locked="0"/>
    </xf>
    <xf numFmtId="165" fontId="5" fillId="3" borderId="10" xfId="1" applyFont="1" applyFill="1" applyBorder="1" applyAlignment="1" applyProtection="1">
      <alignment vertical="center"/>
      <protection locked="0"/>
    </xf>
    <xf numFmtId="0" fontId="5" fillId="3" borderId="11"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37" fontId="5" fillId="3" borderId="12" xfId="1" applyNumberFormat="1" applyFont="1" applyFill="1" applyBorder="1" applyAlignment="1" applyProtection="1">
      <alignment horizontal="center" vertical="center"/>
      <protection locked="0"/>
    </xf>
    <xf numFmtId="165" fontId="5" fillId="3" borderId="12" xfId="1" applyFont="1" applyFill="1" applyBorder="1" applyAlignment="1" applyProtection="1">
      <alignment vertical="center"/>
      <protection locked="0"/>
    </xf>
    <xf numFmtId="165" fontId="5" fillId="3" borderId="13" xfId="1" applyFont="1" applyFill="1" applyBorder="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37" fontId="0" fillId="0" borderId="0" xfId="0" applyNumberFormat="1" applyAlignment="1" applyProtection="1">
      <alignment vertical="center"/>
      <protection locked="0"/>
    </xf>
    <xf numFmtId="2" fontId="0" fillId="0" borderId="0" xfId="0" applyNumberFormat="1" applyAlignment="1" applyProtection="1">
      <alignment vertical="center"/>
      <protection locked="0"/>
    </xf>
    <xf numFmtId="9" fontId="0" fillId="0" borderId="0" xfId="2" applyFont="1" applyAlignment="1" applyProtection="1">
      <alignment vertical="center"/>
      <protection locked="0"/>
    </xf>
    <xf numFmtId="169" fontId="0" fillId="0" borderId="0" xfId="0" applyNumberFormat="1" applyAlignment="1" applyProtection="1">
      <alignment vertical="center"/>
      <protection locked="0"/>
    </xf>
    <xf numFmtId="9" fontId="0" fillId="0" borderId="0" xfId="0" applyNumberFormat="1" applyAlignment="1" applyProtection="1">
      <alignment vertical="center"/>
      <protection locked="0"/>
    </xf>
    <xf numFmtId="168" fontId="0" fillId="0" borderId="0" xfId="0" applyNumberFormat="1" applyAlignment="1" applyProtection="1">
      <alignment vertical="center"/>
      <protection locked="0"/>
    </xf>
    <xf numFmtId="165" fontId="5" fillId="2" borderId="26" xfId="1" applyFont="1" applyFill="1" applyBorder="1" applyAlignment="1" applyProtection="1">
      <alignment vertical="center"/>
    </xf>
    <xf numFmtId="165" fontId="5" fillId="2" borderId="14" xfId="1" applyFont="1" applyFill="1" applyBorder="1" applyAlignment="1" applyProtection="1">
      <alignment vertical="center"/>
    </xf>
    <xf numFmtId="9" fontId="5" fillId="2" borderId="14" xfId="2" applyFont="1" applyFill="1" applyBorder="1" applyAlignment="1" applyProtection="1">
      <alignment horizontal="center" vertical="center"/>
    </xf>
    <xf numFmtId="165" fontId="6" fillId="0" borderId="14" xfId="1" applyFont="1" applyFill="1" applyBorder="1" applyAlignment="1" applyProtection="1">
      <alignment vertical="center"/>
    </xf>
    <xf numFmtId="9" fontId="6" fillId="0" borderId="14" xfId="2" applyFont="1" applyFill="1" applyBorder="1" applyAlignment="1" applyProtection="1">
      <alignment horizontal="center" vertical="center"/>
    </xf>
    <xf numFmtId="0" fontId="13" fillId="0" borderId="0" xfId="0" applyFont="1" applyAlignment="1" applyProtection="1">
      <alignment vertical="center"/>
      <protection locked="0"/>
    </xf>
    <xf numFmtId="44" fontId="13" fillId="0" borderId="0" xfId="4" applyFont="1" applyAlignment="1" applyProtection="1">
      <alignment vertical="center"/>
      <protection locked="0"/>
    </xf>
    <xf numFmtId="44" fontId="14" fillId="0" borderId="0" xfId="4" applyFont="1" applyFill="1" applyBorder="1" applyAlignment="1" applyProtection="1">
      <alignment vertical="center"/>
      <protection locked="0"/>
    </xf>
    <xf numFmtId="44" fontId="13" fillId="0" borderId="4" xfId="4" applyFont="1" applyBorder="1" applyAlignment="1" applyProtection="1">
      <alignment vertical="center"/>
      <protection locked="0"/>
    </xf>
    <xf numFmtId="0" fontId="13" fillId="0" borderId="0" xfId="0" applyFont="1" applyAlignment="1" applyProtection="1">
      <alignment horizontal="center" vertical="center"/>
      <protection locked="0"/>
    </xf>
    <xf numFmtId="44" fontId="13" fillId="0" borderId="0" xfId="4" applyFont="1" applyBorder="1" applyAlignment="1" applyProtection="1">
      <alignment vertical="center"/>
      <protection locked="0"/>
    </xf>
    <xf numFmtId="44" fontId="17" fillId="0" borderId="38" xfId="4" applyFont="1" applyFill="1" applyBorder="1" applyAlignment="1" applyProtection="1">
      <alignment vertical="center"/>
    </xf>
    <xf numFmtId="44" fontId="19" fillId="0" borderId="27" xfId="4" applyFont="1" applyFill="1" applyBorder="1" applyAlignment="1" applyProtection="1">
      <alignment vertical="center"/>
    </xf>
    <xf numFmtId="44" fontId="16" fillId="0" borderId="2" xfId="4" applyFont="1" applyFill="1" applyBorder="1" applyAlignment="1" applyProtection="1">
      <alignment vertical="center"/>
    </xf>
    <xf numFmtId="44" fontId="4" fillId="0" borderId="2" xfId="4" applyFont="1" applyBorder="1" applyAlignment="1" applyProtection="1">
      <alignment vertical="center"/>
    </xf>
    <xf numFmtId="44" fontId="5" fillId="0" borderId="26" xfId="4" applyFont="1" applyBorder="1" applyAlignment="1" applyProtection="1">
      <alignment vertical="center"/>
    </xf>
    <xf numFmtId="0" fontId="9"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3" fillId="0" borderId="39" xfId="0" applyFont="1" applyBorder="1" applyAlignment="1" applyProtection="1">
      <alignment vertical="center"/>
      <protection locked="0"/>
    </xf>
    <xf numFmtId="44" fontId="13" fillId="0" borderId="26" xfId="4" applyFont="1" applyBorder="1" applyAlignment="1" applyProtection="1">
      <alignment horizontal="center" vertical="center"/>
      <protection locked="0"/>
    </xf>
    <xf numFmtId="44" fontId="13" fillId="0" borderId="0" xfId="4" applyFont="1" applyBorder="1" applyAlignment="1" applyProtection="1">
      <alignment horizontal="center" vertical="center"/>
      <protection locked="0"/>
    </xf>
    <xf numFmtId="44" fontId="13" fillId="0" borderId="39" xfId="4" applyFont="1" applyBorder="1" applyAlignment="1" applyProtection="1">
      <alignment horizontal="center" vertical="center"/>
      <protection locked="0"/>
    </xf>
    <xf numFmtId="9" fontId="13" fillId="0" borderId="0" xfId="0" applyNumberFormat="1" applyFont="1" applyAlignment="1" applyProtection="1">
      <alignment horizontal="right" vertical="center"/>
      <protection locked="0"/>
    </xf>
    <xf numFmtId="0" fontId="6" fillId="0" borderId="0" xfId="0" applyFont="1" applyAlignment="1" applyProtection="1">
      <alignment horizontal="center" vertical="center" wrapText="1"/>
      <protection locked="0"/>
    </xf>
    <xf numFmtId="0" fontId="19" fillId="2" borderId="21" xfId="0" applyFont="1" applyFill="1" applyBorder="1" applyAlignment="1" applyProtection="1">
      <alignment vertical="center"/>
      <protection locked="0"/>
    </xf>
    <xf numFmtId="0" fontId="19" fillId="2" borderId="0" xfId="0" applyFont="1" applyFill="1" applyAlignment="1" applyProtection="1">
      <alignment vertical="center"/>
      <protection locked="0"/>
    </xf>
    <xf numFmtId="49" fontId="19" fillId="0" borderId="21" xfId="0" applyNumberFormat="1" applyFont="1" applyBorder="1" applyAlignment="1" applyProtection="1">
      <alignment vertical="center"/>
      <protection locked="0"/>
    </xf>
    <xf numFmtId="0" fontId="19" fillId="0" borderId="0" xfId="0" applyFont="1" applyAlignment="1" applyProtection="1">
      <alignment vertical="center"/>
      <protection locked="0"/>
    </xf>
    <xf numFmtId="0" fontId="19" fillId="2" borderId="21" xfId="0" quotePrefix="1" applyFont="1" applyFill="1" applyBorder="1" applyAlignment="1" applyProtection="1">
      <alignment vertical="center"/>
      <protection locked="0"/>
    </xf>
    <xf numFmtId="0" fontId="19" fillId="0" borderId="21" xfId="0" applyFont="1" applyBorder="1" applyAlignment="1" applyProtection="1">
      <alignment vertical="center"/>
      <protection locked="0"/>
    </xf>
    <xf numFmtId="0" fontId="21" fillId="2" borderId="43" xfId="0" applyFont="1" applyFill="1" applyBorder="1" applyAlignment="1" applyProtection="1">
      <alignment vertical="center"/>
      <protection locked="0"/>
    </xf>
    <xf numFmtId="0" fontId="21" fillId="2" borderId="44" xfId="0" applyFont="1" applyFill="1" applyBorder="1" applyAlignment="1" applyProtection="1">
      <alignment vertical="center"/>
      <protection locked="0"/>
    </xf>
    <xf numFmtId="167" fontId="13" fillId="2" borderId="30" xfId="0" applyNumberFormat="1" applyFont="1" applyFill="1" applyBorder="1" applyAlignment="1">
      <alignment vertical="center"/>
    </xf>
    <xf numFmtId="44" fontId="13" fillId="0" borderId="22" xfId="4" applyFont="1" applyBorder="1" applyAlignment="1" applyProtection="1">
      <alignment vertical="center"/>
    </xf>
    <xf numFmtId="44" fontId="19" fillId="2" borderId="45" xfId="0" applyNumberFormat="1" applyFont="1" applyFill="1" applyBorder="1" applyAlignment="1">
      <alignment vertical="center"/>
    </xf>
    <xf numFmtId="44" fontId="19" fillId="2" borderId="22" xfId="0" applyNumberFormat="1" applyFont="1" applyFill="1" applyBorder="1" applyAlignment="1">
      <alignment vertical="center"/>
    </xf>
    <xf numFmtId="44" fontId="19" fillId="0" borderId="22" xfId="0" applyNumberFormat="1" applyFont="1" applyBorder="1" applyAlignment="1">
      <alignment vertical="center"/>
    </xf>
    <xf numFmtId="44" fontId="19" fillId="0" borderId="22" xfId="4" applyFont="1" applyBorder="1" applyAlignment="1" applyProtection="1">
      <alignment vertical="center"/>
    </xf>
    <xf numFmtId="44" fontId="21" fillId="2" borderId="45" xfId="0" applyNumberFormat="1" applyFont="1" applyFill="1" applyBorder="1" applyAlignment="1">
      <alignment vertical="center"/>
    </xf>
    <xf numFmtId="0" fontId="0" fillId="0" borderId="0" xfId="0"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164" fontId="32" fillId="0" borderId="0" xfId="0" applyNumberFormat="1" applyFont="1" applyAlignment="1" applyProtection="1">
      <alignment vertical="center"/>
      <protection locked="0"/>
    </xf>
    <xf numFmtId="165" fontId="6" fillId="0" borderId="0" xfId="1" applyFont="1" applyFill="1" applyBorder="1" applyAlignment="1" applyProtection="1">
      <alignment vertical="center"/>
      <protection locked="0"/>
    </xf>
    <xf numFmtId="9" fontId="6" fillId="0" borderId="0" xfId="2" applyFont="1" applyFill="1" applyBorder="1" applyAlignment="1" applyProtection="1">
      <alignment horizontal="center" vertical="center"/>
      <protection locked="0"/>
    </xf>
    <xf numFmtId="164" fontId="28" fillId="0" borderId="0" xfId="0" applyNumberFormat="1" applyFont="1" applyAlignment="1" applyProtection="1">
      <alignment vertical="center"/>
      <protection locked="0"/>
    </xf>
    <xf numFmtId="0" fontId="32" fillId="0" borderId="0" xfId="0" applyFont="1" applyAlignment="1" applyProtection="1">
      <alignment vertical="center"/>
      <protection locked="0"/>
    </xf>
    <xf numFmtId="1" fontId="5" fillId="2" borderId="2" xfId="1" applyNumberFormat="1" applyFont="1" applyFill="1" applyBorder="1" applyAlignment="1" applyProtection="1">
      <alignment horizontal="center" vertical="center"/>
    </xf>
    <xf numFmtId="1" fontId="5" fillId="2" borderId="2" xfId="2" applyNumberFormat="1" applyFont="1" applyFill="1" applyBorder="1" applyAlignment="1" applyProtection="1">
      <alignment horizontal="center" vertical="center"/>
    </xf>
    <xf numFmtId="165" fontId="5" fillId="0" borderId="2" xfId="2" applyNumberFormat="1" applyFont="1" applyFill="1" applyBorder="1" applyAlignment="1" applyProtection="1">
      <alignment horizontal="center" vertical="center"/>
    </xf>
    <xf numFmtId="9" fontId="6" fillId="0" borderId="2" xfId="0" applyNumberFormat="1" applyFont="1" applyBorder="1" applyAlignment="1">
      <alignment horizontal="center" vertical="center"/>
    </xf>
    <xf numFmtId="0" fontId="0" fillId="0" borderId="0" xfId="0" applyProtection="1">
      <protection locked="0"/>
    </xf>
    <xf numFmtId="165" fontId="1" fillId="0" borderId="0" xfId="1" applyFont="1" applyFill="1" applyProtection="1">
      <protection locked="0"/>
    </xf>
    <xf numFmtId="0" fontId="23" fillId="0" borderId="0" xfId="0" applyFont="1" applyAlignment="1" applyProtection="1">
      <alignment vertical="center"/>
      <protection locked="0"/>
    </xf>
    <xf numFmtId="0" fontId="23"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165" fontId="7" fillId="0" borderId="2" xfId="1" applyFont="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24" fillId="0" borderId="2" xfId="0" applyFont="1" applyBorder="1" applyAlignment="1" applyProtection="1">
      <alignment horizontal="center"/>
      <protection locked="0"/>
    </xf>
    <xf numFmtId="9" fontId="1" fillId="0" borderId="2" xfId="2" applyFont="1" applyBorder="1" applyAlignment="1" applyProtection="1">
      <alignment horizontal="center"/>
      <protection locked="0"/>
    </xf>
    <xf numFmtId="164" fontId="0" fillId="0" borderId="0" xfId="0" applyNumberFormat="1" applyProtection="1">
      <protection locked="0"/>
    </xf>
    <xf numFmtId="167" fontId="0" fillId="0" borderId="0" xfId="0" applyNumberFormat="1" applyProtection="1">
      <protection locked="0"/>
    </xf>
    <xf numFmtId="165" fontId="0" fillId="0" borderId="0" xfId="1" applyFont="1" applyProtection="1">
      <protection locked="0"/>
    </xf>
    <xf numFmtId="9" fontId="1" fillId="0" borderId="0" xfId="1" applyNumberFormat="1" applyFont="1" applyBorder="1" applyAlignment="1" applyProtection="1">
      <alignment horizontal="center"/>
      <protection locked="0"/>
    </xf>
    <xf numFmtId="0" fontId="7" fillId="0" borderId="0" xfId="0" applyFont="1" applyProtection="1">
      <protection locked="0"/>
    </xf>
    <xf numFmtId="10" fontId="7" fillId="0" borderId="2" xfId="0" applyNumberFormat="1" applyFont="1" applyBorder="1" applyAlignment="1" applyProtection="1">
      <alignment horizontal="center"/>
      <protection locked="0"/>
    </xf>
    <xf numFmtId="165" fontId="1" fillId="0" borderId="0" xfId="1" applyFont="1" applyFill="1" applyBorder="1" applyProtection="1">
      <protection locked="0"/>
    </xf>
    <xf numFmtId="9" fontId="1" fillId="0" borderId="0" xfId="2" applyFont="1" applyAlignment="1" applyProtection="1">
      <alignment horizontal="center"/>
      <protection locked="0"/>
    </xf>
    <xf numFmtId="165" fontId="1" fillId="0" borderId="0" xfId="1" applyFont="1" applyProtection="1">
      <protection locked="0"/>
    </xf>
    <xf numFmtId="165" fontId="7" fillId="0" borderId="0" xfId="1" applyFont="1" applyFill="1" applyProtection="1">
      <protection locked="0"/>
    </xf>
    <xf numFmtId="1" fontId="0" fillId="0" borderId="0" xfId="0" applyNumberFormat="1" applyAlignment="1" applyProtection="1">
      <alignment horizontal="center"/>
      <protection locked="0"/>
    </xf>
    <xf numFmtId="165" fontId="7" fillId="0" borderId="0" xfId="1" applyFont="1" applyProtection="1">
      <protection locked="0"/>
    </xf>
    <xf numFmtId="9" fontId="0" fillId="0" borderId="0" xfId="0" applyNumberFormat="1" applyProtection="1">
      <protection locked="0"/>
    </xf>
    <xf numFmtId="165" fontId="25" fillId="0" borderId="0" xfId="1" applyFont="1" applyFill="1" applyProtection="1">
      <protection locked="0"/>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3" fillId="2" borderId="0" xfId="0" applyFont="1" applyFill="1" applyAlignment="1">
      <alignment horizontal="center" vertical="center"/>
    </xf>
    <xf numFmtId="0" fontId="9" fillId="2" borderId="0" xfId="0" applyFont="1" applyFill="1" applyAlignment="1">
      <alignment horizontal="center" vertical="center"/>
    </xf>
    <xf numFmtId="0" fontId="4" fillId="3" borderId="15" xfId="0" applyFont="1" applyFill="1" applyBorder="1" applyAlignment="1">
      <alignment horizontal="left"/>
    </xf>
    <xf numFmtId="0" fontId="4" fillId="3" borderId="16" xfId="0" applyFont="1" applyFill="1" applyBorder="1" applyAlignment="1">
      <alignment horizontal="left"/>
    </xf>
    <xf numFmtId="0" fontId="4" fillId="3" borderId="17" xfId="0" applyFont="1" applyFill="1" applyBorder="1" applyAlignment="1">
      <alignment horizontal="left"/>
    </xf>
    <xf numFmtId="0" fontId="13" fillId="0" borderId="15" xfId="0" applyFont="1" applyBorder="1" applyAlignment="1" applyProtection="1">
      <alignment horizontal="right" vertical="center"/>
      <protection locked="0"/>
    </xf>
    <xf numFmtId="0" fontId="13" fillId="0" borderId="16" xfId="0" applyFont="1" applyBorder="1" applyAlignment="1" applyProtection="1">
      <alignment horizontal="right" vertical="center"/>
      <protection locked="0"/>
    </xf>
    <xf numFmtId="0" fontId="3" fillId="2" borderId="8" xfId="0" applyFont="1" applyFill="1" applyBorder="1" applyAlignment="1" applyProtection="1">
      <alignment horizontal="center" vertical="center"/>
      <protection locked="0"/>
    </xf>
    <xf numFmtId="0" fontId="6" fillId="0" borderId="23" xfId="0" applyFont="1" applyBorder="1" applyAlignment="1" applyProtection="1">
      <alignment horizontal="right" vertical="center"/>
      <protection locked="0"/>
    </xf>
    <xf numFmtId="0" fontId="6" fillId="0" borderId="24" xfId="0" applyFont="1" applyBorder="1" applyAlignment="1" applyProtection="1">
      <alignment horizontal="right" vertical="center"/>
      <protection locked="0"/>
    </xf>
    <xf numFmtId="0" fontId="6" fillId="0" borderId="25" xfId="0" applyFont="1" applyBorder="1" applyAlignment="1" applyProtection="1">
      <alignment horizontal="right" vertical="center"/>
      <protection locked="0"/>
    </xf>
    <xf numFmtId="0" fontId="14" fillId="3" borderId="9"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6" fillId="0" borderId="4"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18" fillId="0" borderId="42"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5" fillId="3" borderId="32"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5" fillId="3" borderId="28" xfId="0" applyFont="1" applyFill="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44" fontId="13" fillId="0" borderId="2" xfId="4" applyFont="1" applyBorder="1" applyAlignment="1" applyProtection="1">
      <alignment horizontal="center" vertical="center"/>
      <protection locked="0"/>
    </xf>
    <xf numFmtId="44" fontId="13" fillId="0" borderId="18" xfId="4"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5" fillId="3" borderId="33" xfId="0" applyFont="1" applyFill="1" applyBorder="1" applyAlignment="1" applyProtection="1">
      <alignment horizontal="left" vertical="center"/>
      <protection locked="0"/>
    </xf>
    <xf numFmtId="0" fontId="5" fillId="3" borderId="34" xfId="0" applyFont="1" applyFill="1" applyBorder="1" applyAlignment="1" applyProtection="1">
      <alignment horizontal="left" vertical="center"/>
      <protection locked="0"/>
    </xf>
    <xf numFmtId="0" fontId="5" fillId="3" borderId="35" xfId="0" applyFont="1" applyFill="1" applyBorder="1" applyAlignment="1" applyProtection="1">
      <alignment horizontal="left" vertical="center"/>
      <protection locked="0"/>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14" fillId="3" borderId="5" xfId="0" applyFont="1" applyFill="1" applyBorder="1" applyAlignment="1" applyProtection="1">
      <alignment horizontal="left" vertical="center"/>
      <protection locked="0"/>
    </xf>
    <xf numFmtId="0" fontId="14" fillId="3" borderId="6" xfId="0" applyFont="1" applyFill="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5" fillId="3" borderId="31" xfId="0" applyFont="1" applyFill="1" applyBorder="1" applyAlignment="1" applyProtection="1">
      <alignment horizontal="left" vertical="center"/>
      <protection locked="0"/>
    </xf>
    <xf numFmtId="0" fontId="5" fillId="3" borderId="24" xfId="0" applyFont="1" applyFill="1" applyBorder="1" applyAlignment="1" applyProtection="1">
      <alignment horizontal="left" vertical="center"/>
      <protection locked="0"/>
    </xf>
    <xf numFmtId="0" fontId="5" fillId="3" borderId="25" xfId="0" applyFont="1" applyFill="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13" fillId="2" borderId="29" xfId="0" applyFont="1" applyFill="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2" borderId="43" xfId="0" applyFont="1" applyFill="1" applyBorder="1" applyAlignment="1" applyProtection="1">
      <alignment horizontal="center" vertical="center"/>
      <protection locked="0"/>
    </xf>
    <xf numFmtId="0" fontId="13" fillId="2" borderId="44" xfId="0" applyFont="1" applyFill="1" applyBorder="1" applyAlignment="1" applyProtection="1">
      <alignment horizontal="center" vertical="center"/>
      <protection locked="0"/>
    </xf>
    <xf numFmtId="0" fontId="6" fillId="0" borderId="19"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9" fontId="13" fillId="0" borderId="2" xfId="5" applyFont="1" applyBorder="1" applyAlignment="1" applyProtection="1">
      <alignment horizontal="center" vertical="center"/>
    </xf>
    <xf numFmtId="0" fontId="13" fillId="0" borderId="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44" fontId="19" fillId="0" borderId="2" xfId="4" applyFont="1" applyBorder="1" applyAlignment="1" applyProtection="1">
      <alignment horizontal="center" vertical="center"/>
    </xf>
    <xf numFmtId="0" fontId="3" fillId="2" borderId="0" xfId="0" applyFont="1" applyFill="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22" fillId="0" borderId="0" xfId="0" applyFont="1" applyAlignment="1" applyProtection="1">
      <alignment horizontal="center"/>
      <protection locked="0"/>
    </xf>
    <xf numFmtId="0" fontId="7" fillId="0" borderId="0" xfId="0" applyFont="1" applyAlignment="1" applyProtection="1">
      <alignment horizontal="center"/>
      <protection locked="0"/>
    </xf>
    <xf numFmtId="0" fontId="7" fillId="6" borderId="0" xfId="0" applyFont="1" applyFill="1" applyAlignment="1" applyProtection="1">
      <alignment horizontal="center" vertical="center" wrapText="1"/>
      <protection locked="0"/>
    </xf>
    <xf numFmtId="0" fontId="7" fillId="6" borderId="39" xfId="0" applyFont="1" applyFill="1" applyBorder="1" applyAlignment="1" applyProtection="1">
      <alignment horizontal="center" vertical="center" wrapText="1"/>
      <protection locked="0"/>
    </xf>
    <xf numFmtId="0" fontId="7" fillId="6" borderId="26" xfId="0" applyFont="1" applyFill="1" applyBorder="1" applyAlignment="1" applyProtection="1">
      <alignment horizontal="center" vertical="center" wrapText="1"/>
      <protection locked="0"/>
    </xf>
    <xf numFmtId="0" fontId="0" fillId="0" borderId="8" xfId="0" applyBorder="1" applyProtection="1">
      <protection locked="0"/>
    </xf>
  </cellXfs>
  <cellStyles count="7">
    <cellStyle name="Currency 2" xfId="4" xr:uid="{00000000-0005-0000-0000-000000000000}"/>
    <cellStyle name="Millares" xfId="6" builtinId="3"/>
    <cellStyle name="Moneda" xfId="1" builtinId="4"/>
    <cellStyle name="Normal" xfId="0" builtinId="0"/>
    <cellStyle name="Normal 2" xfId="3" xr:uid="{00000000-0005-0000-0000-000004000000}"/>
    <cellStyle name="Per cent 2" xfId="5" xr:uid="{00000000-0005-0000-0000-000005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614947</xdr:rowOff>
    </xdr:from>
    <xdr:to>
      <xdr:col>5</xdr:col>
      <xdr:colOff>822158</xdr:colOff>
      <xdr:row>21</xdr:row>
      <xdr:rowOff>173284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5935579"/>
          <a:ext cx="6497053" cy="2599651"/>
        </a:xfrm>
        <a:prstGeom prst="rect">
          <a:avLst/>
        </a:prstGeom>
      </xdr:spPr>
    </xdr:pic>
    <xdr:clientData/>
  </xdr:twoCellAnchor>
  <xdr:twoCellAnchor editAs="oneCell">
    <xdr:from>
      <xdr:col>0</xdr:col>
      <xdr:colOff>57149</xdr:colOff>
      <xdr:row>0</xdr:row>
      <xdr:rowOff>57151</xdr:rowOff>
    </xdr:from>
    <xdr:to>
      <xdr:col>5</xdr:col>
      <xdr:colOff>914399</xdr:colOff>
      <xdr:row>3</xdr:row>
      <xdr:rowOff>187765</xdr:rowOff>
    </xdr:to>
    <xdr:pic>
      <xdr:nvPicPr>
        <xdr:cNvPr id="3" name="Imagen 2">
          <a:extLst>
            <a:ext uri="{FF2B5EF4-FFF2-40B4-BE49-F238E27FC236}">
              <a16:creationId xmlns:a16="http://schemas.microsoft.com/office/drawing/2014/main" id="{CB6C4D2C-D765-4E12-8E96-D6DDBDF497CF}"/>
            </a:ext>
          </a:extLst>
        </xdr:cNvPr>
        <xdr:cNvPicPr>
          <a:picLocks noChangeAspect="1"/>
        </xdr:cNvPicPr>
      </xdr:nvPicPr>
      <xdr:blipFill rotWithShape="1">
        <a:blip xmlns:r="http://schemas.openxmlformats.org/officeDocument/2006/relationships" r:embed="rId2"/>
        <a:srcRect l="10692"/>
        <a:stretch/>
      </xdr:blipFill>
      <xdr:spPr>
        <a:xfrm>
          <a:off x="57149" y="57151"/>
          <a:ext cx="6524625" cy="8926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590549</xdr:colOff>
      <xdr:row>0</xdr:row>
      <xdr:rowOff>209550</xdr:rowOff>
    </xdr:from>
    <xdr:to>
      <xdr:col>9</xdr:col>
      <xdr:colOff>1079499</xdr:colOff>
      <xdr:row>3</xdr:row>
      <xdr:rowOff>223065</xdr:rowOff>
    </xdr:to>
    <xdr:pic>
      <xdr:nvPicPr>
        <xdr:cNvPr id="2" name="Imagen 1">
          <a:extLst>
            <a:ext uri="{FF2B5EF4-FFF2-40B4-BE49-F238E27FC236}">
              <a16:creationId xmlns:a16="http://schemas.microsoft.com/office/drawing/2014/main" id="{0C9A4B15-F9A9-416B-B711-3619385E85B8}"/>
            </a:ext>
          </a:extLst>
        </xdr:cNvPr>
        <xdr:cNvPicPr>
          <a:picLocks noChangeAspect="1"/>
        </xdr:cNvPicPr>
      </xdr:nvPicPr>
      <xdr:blipFill>
        <a:blip xmlns:r="http://schemas.openxmlformats.org/officeDocument/2006/relationships" r:embed="rId1"/>
        <a:stretch>
          <a:fillRect/>
        </a:stretch>
      </xdr:blipFill>
      <xdr:spPr>
        <a:xfrm>
          <a:off x="2562224" y="209550"/>
          <a:ext cx="7594600" cy="927915"/>
        </a:xfrm>
        <a:prstGeom prst="rect">
          <a:avLst/>
        </a:prstGeom>
      </xdr:spPr>
    </xdr:pic>
    <xdr:clientData/>
  </xdr:twoCellAnchor>
  <xdr:twoCellAnchor>
    <xdr:from>
      <xdr:col>0</xdr:col>
      <xdr:colOff>9525</xdr:colOff>
      <xdr:row>3</xdr:row>
      <xdr:rowOff>142870</xdr:rowOff>
    </xdr:from>
    <xdr:to>
      <xdr:col>9</xdr:col>
      <xdr:colOff>1095375</xdr:colOff>
      <xdr:row>3</xdr:row>
      <xdr:rowOff>188589</xdr:rowOff>
    </xdr:to>
    <xdr:sp macro="" textlink="">
      <xdr:nvSpPr>
        <xdr:cNvPr id="3" name="Rectángulo 2">
          <a:extLst>
            <a:ext uri="{FF2B5EF4-FFF2-40B4-BE49-F238E27FC236}">
              <a16:creationId xmlns:a16="http://schemas.microsoft.com/office/drawing/2014/main" id="{B7C9E560-7CC0-4CEE-8939-8B273905DD70}"/>
            </a:ext>
          </a:extLst>
        </xdr:cNvPr>
        <xdr:cNvSpPr/>
      </xdr:nvSpPr>
      <xdr:spPr>
        <a:xfrm flipV="1">
          <a:off x="9525" y="1057270"/>
          <a:ext cx="10163175"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0</xdr:row>
      <xdr:rowOff>0</xdr:rowOff>
    </xdr:from>
    <xdr:to>
      <xdr:col>7</xdr:col>
      <xdr:colOff>28575</xdr:colOff>
      <xdr:row>3</xdr:row>
      <xdr:rowOff>244305</xdr:rowOff>
    </xdr:to>
    <xdr:pic>
      <xdr:nvPicPr>
        <xdr:cNvPr id="2" name="Imagen 1">
          <a:extLst>
            <a:ext uri="{FF2B5EF4-FFF2-40B4-BE49-F238E27FC236}">
              <a16:creationId xmlns:a16="http://schemas.microsoft.com/office/drawing/2014/main" id="{8EB91042-63F2-4B95-AE0D-441F080DCF1A}"/>
            </a:ext>
          </a:extLst>
        </xdr:cNvPr>
        <xdr:cNvPicPr>
          <a:picLocks noChangeAspect="1"/>
        </xdr:cNvPicPr>
      </xdr:nvPicPr>
      <xdr:blipFill rotWithShape="1">
        <a:blip xmlns:r="http://schemas.openxmlformats.org/officeDocument/2006/relationships" r:embed="rId1"/>
        <a:srcRect l="23253"/>
        <a:stretch/>
      </xdr:blipFill>
      <xdr:spPr>
        <a:xfrm>
          <a:off x="428625" y="0"/>
          <a:ext cx="5124450" cy="8158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95250</xdr:colOff>
      <xdr:row>0</xdr:row>
      <xdr:rowOff>161925</xdr:rowOff>
    </xdr:from>
    <xdr:to>
      <xdr:col>11</xdr:col>
      <xdr:colOff>12700</xdr:colOff>
      <xdr:row>3</xdr:row>
      <xdr:rowOff>61140</xdr:rowOff>
    </xdr:to>
    <xdr:pic>
      <xdr:nvPicPr>
        <xdr:cNvPr id="2" name="Imagen 1">
          <a:extLst>
            <a:ext uri="{FF2B5EF4-FFF2-40B4-BE49-F238E27FC236}">
              <a16:creationId xmlns:a16="http://schemas.microsoft.com/office/drawing/2014/main" id="{C18E31A1-F9FD-49F8-B61E-60F0E6F21122}"/>
            </a:ext>
          </a:extLst>
        </xdr:cNvPr>
        <xdr:cNvPicPr>
          <a:picLocks noChangeAspect="1"/>
        </xdr:cNvPicPr>
      </xdr:nvPicPr>
      <xdr:blipFill>
        <a:blip xmlns:r="http://schemas.openxmlformats.org/officeDocument/2006/relationships" r:embed="rId1"/>
        <a:stretch>
          <a:fillRect/>
        </a:stretch>
      </xdr:blipFill>
      <xdr:spPr>
        <a:xfrm>
          <a:off x="2724150" y="161925"/>
          <a:ext cx="7594600" cy="927915"/>
        </a:xfrm>
        <a:prstGeom prst="rect">
          <a:avLst/>
        </a:prstGeom>
      </xdr:spPr>
    </xdr:pic>
    <xdr:clientData/>
  </xdr:twoCellAnchor>
  <xdr:twoCellAnchor>
    <xdr:from>
      <xdr:col>0</xdr:col>
      <xdr:colOff>9526</xdr:colOff>
      <xdr:row>2</xdr:row>
      <xdr:rowOff>323847</xdr:rowOff>
    </xdr:from>
    <xdr:to>
      <xdr:col>11</xdr:col>
      <xdr:colOff>9526</xdr:colOff>
      <xdr:row>3</xdr:row>
      <xdr:rowOff>26666</xdr:rowOff>
    </xdr:to>
    <xdr:sp macro="" textlink="">
      <xdr:nvSpPr>
        <xdr:cNvPr id="3" name="Rectángulo 2">
          <a:extLst>
            <a:ext uri="{FF2B5EF4-FFF2-40B4-BE49-F238E27FC236}">
              <a16:creationId xmlns:a16="http://schemas.microsoft.com/office/drawing/2014/main" id="{64A0EDDA-7142-44B8-A04A-CD80D73F22BB}"/>
            </a:ext>
          </a:extLst>
        </xdr:cNvPr>
        <xdr:cNvSpPr/>
      </xdr:nvSpPr>
      <xdr:spPr>
        <a:xfrm flipV="1">
          <a:off x="9526" y="1009647"/>
          <a:ext cx="10306050"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1209675</xdr:colOff>
      <xdr:row>0</xdr:row>
      <xdr:rowOff>0</xdr:rowOff>
    </xdr:from>
    <xdr:to>
      <xdr:col>7</xdr:col>
      <xdr:colOff>1165225</xdr:colOff>
      <xdr:row>3</xdr:row>
      <xdr:rowOff>327840</xdr:rowOff>
    </xdr:to>
    <xdr:pic>
      <xdr:nvPicPr>
        <xdr:cNvPr id="2" name="Imagen 1">
          <a:extLst>
            <a:ext uri="{FF2B5EF4-FFF2-40B4-BE49-F238E27FC236}">
              <a16:creationId xmlns:a16="http://schemas.microsoft.com/office/drawing/2014/main" id="{D7171E6A-3809-4591-8000-86853C34B5C3}"/>
            </a:ext>
          </a:extLst>
        </xdr:cNvPr>
        <xdr:cNvPicPr>
          <a:picLocks noChangeAspect="1"/>
        </xdr:cNvPicPr>
      </xdr:nvPicPr>
      <xdr:blipFill>
        <a:blip xmlns:r="http://schemas.openxmlformats.org/officeDocument/2006/relationships" r:embed="rId1"/>
        <a:stretch>
          <a:fillRect/>
        </a:stretch>
      </xdr:blipFill>
      <xdr:spPr>
        <a:xfrm>
          <a:off x="3181350" y="0"/>
          <a:ext cx="7594600" cy="927915"/>
        </a:xfrm>
        <a:prstGeom prst="rect">
          <a:avLst/>
        </a:prstGeom>
      </xdr:spPr>
    </xdr:pic>
    <xdr:clientData/>
  </xdr:twoCellAnchor>
  <xdr:twoCellAnchor>
    <xdr:from>
      <xdr:col>0</xdr:col>
      <xdr:colOff>0</xdr:colOff>
      <xdr:row>3</xdr:row>
      <xdr:rowOff>257174</xdr:rowOff>
    </xdr:from>
    <xdr:to>
      <xdr:col>7</xdr:col>
      <xdr:colOff>1191684</xdr:colOff>
      <xdr:row>3</xdr:row>
      <xdr:rowOff>302893</xdr:rowOff>
    </xdr:to>
    <xdr:sp macro="" textlink="">
      <xdr:nvSpPr>
        <xdr:cNvPr id="3" name="Rectángulo 2">
          <a:extLst>
            <a:ext uri="{FF2B5EF4-FFF2-40B4-BE49-F238E27FC236}">
              <a16:creationId xmlns:a16="http://schemas.microsoft.com/office/drawing/2014/main" id="{E4FC4283-F028-45CB-B1B5-478D54C7BBDD}"/>
            </a:ext>
          </a:extLst>
        </xdr:cNvPr>
        <xdr:cNvSpPr/>
      </xdr:nvSpPr>
      <xdr:spPr>
        <a:xfrm flipV="1">
          <a:off x="0" y="857249"/>
          <a:ext cx="10802409"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19049</xdr:colOff>
      <xdr:row>0</xdr:row>
      <xdr:rowOff>76200</xdr:rowOff>
    </xdr:from>
    <xdr:to>
      <xdr:col>10</xdr:col>
      <xdr:colOff>30332</xdr:colOff>
      <xdr:row>5</xdr:row>
      <xdr:rowOff>29205</xdr:rowOff>
    </xdr:to>
    <xdr:pic>
      <xdr:nvPicPr>
        <xdr:cNvPr id="2" name="Imagen 1">
          <a:extLst>
            <a:ext uri="{FF2B5EF4-FFF2-40B4-BE49-F238E27FC236}">
              <a16:creationId xmlns:a16="http://schemas.microsoft.com/office/drawing/2014/main" id="{9E02E357-D1A3-4F7F-AFEF-0C76926F94DC}"/>
            </a:ext>
          </a:extLst>
        </xdr:cNvPr>
        <xdr:cNvPicPr>
          <a:picLocks noChangeAspect="1"/>
        </xdr:cNvPicPr>
      </xdr:nvPicPr>
      <xdr:blipFill>
        <a:blip xmlns:r="http://schemas.openxmlformats.org/officeDocument/2006/relationships" r:embed="rId1"/>
        <a:stretch>
          <a:fillRect/>
        </a:stretch>
      </xdr:blipFill>
      <xdr:spPr>
        <a:xfrm>
          <a:off x="180974" y="76200"/>
          <a:ext cx="7878933" cy="962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caguzman/Dropbox/PNUD%20II/G3/A5_3%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THERINE\Downloads\A5_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variable"/>
      <sheetName val="Punto de equilibrio Productos"/>
      <sheetName val="Costos fijos mensuale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ciones"/>
      <sheetName val="Costo variable"/>
      <sheetName val="Costos fijos mensuales"/>
      <sheetName val="Punto de Equilibrio Dinero"/>
      <sheetName val="Punto de equilibrio Productos"/>
      <sheetName val="Presupuesto de ventas"/>
    </sheetNames>
    <sheetDataSet>
      <sheetData sheetId="0"/>
      <sheetData sheetId="1">
        <row r="8">
          <cell r="A8" t="str">
            <v>Arroz</v>
          </cell>
          <cell r="B8" t="str">
            <v>Libra</v>
          </cell>
          <cell r="D8">
            <v>0.35</v>
          </cell>
          <cell r="E8">
            <v>0.5</v>
          </cell>
          <cell r="G8">
            <v>500</v>
          </cell>
          <cell r="I8">
            <v>0.30000000000000004</v>
          </cell>
        </row>
        <row r="9">
          <cell r="A9" t="str">
            <v>Azúcar</v>
          </cell>
          <cell r="B9" t="str">
            <v>Libra</v>
          </cell>
          <cell r="D9">
            <v>0.25</v>
          </cell>
          <cell r="E9">
            <v>0.32</v>
          </cell>
          <cell r="G9">
            <v>320</v>
          </cell>
          <cell r="I9">
            <v>0.21875</v>
          </cell>
        </row>
        <row r="10">
          <cell r="A10" t="str">
            <v xml:space="preserve">Huevos </v>
          </cell>
          <cell r="B10" t="str">
            <v>Unidades</v>
          </cell>
          <cell r="D10">
            <v>0.09</v>
          </cell>
          <cell r="E10">
            <v>0.15</v>
          </cell>
          <cell r="G10">
            <v>225</v>
          </cell>
          <cell r="I10">
            <v>0.4</v>
          </cell>
        </row>
        <row r="11">
          <cell r="A11" t="str">
            <v>Aceite 1 litro</v>
          </cell>
          <cell r="B11" t="str">
            <v>Botellas</v>
          </cell>
          <cell r="D11">
            <v>0.7</v>
          </cell>
          <cell r="E11">
            <v>1</v>
          </cell>
          <cell r="G11">
            <v>200</v>
          </cell>
          <cell r="I11">
            <v>0.30000000000000004</v>
          </cell>
        </row>
        <row r="12">
          <cell r="A12" t="str">
            <v>Aceite 1/2 litro</v>
          </cell>
          <cell r="B12" t="str">
            <v>Botellas</v>
          </cell>
          <cell r="D12">
            <v>0.5</v>
          </cell>
          <cell r="E12">
            <v>0.75</v>
          </cell>
          <cell r="G12">
            <v>300</v>
          </cell>
          <cell r="I12">
            <v>0.33333333333333337</v>
          </cell>
        </row>
        <row r="13">
          <cell r="G13">
            <v>0</v>
          </cell>
          <cell r="I13" t="e">
            <v>#DIV/0!</v>
          </cell>
        </row>
        <row r="14">
          <cell r="G14">
            <v>0</v>
          </cell>
          <cell r="I14" t="e">
            <v>#DIV/0!</v>
          </cell>
        </row>
        <row r="15">
          <cell r="G15">
            <v>0</v>
          </cell>
          <cell r="I15" t="e">
            <v>#DIV/0!</v>
          </cell>
        </row>
        <row r="16">
          <cell r="G16">
            <v>0</v>
          </cell>
          <cell r="I16" t="e">
            <v>#DIV/0!</v>
          </cell>
        </row>
        <row r="17">
          <cell r="G17">
            <v>0</v>
          </cell>
          <cell r="I17" t="e">
            <v>#DIV/0!</v>
          </cell>
        </row>
        <row r="18">
          <cell r="G18">
            <v>0</v>
          </cell>
          <cell r="I18" t="e">
            <v>#DIV/0!</v>
          </cell>
        </row>
        <row r="19">
          <cell r="G19">
            <v>0</v>
          </cell>
          <cell r="I19" t="e">
            <v>#DIV/0!</v>
          </cell>
        </row>
        <row r="20">
          <cell r="G20">
            <v>0</v>
          </cell>
          <cell r="I20" t="e">
            <v>#DIV/0!</v>
          </cell>
        </row>
        <row r="21">
          <cell r="G21">
            <v>0</v>
          </cell>
          <cell r="I21" t="e">
            <v>#DIV/0!</v>
          </cell>
        </row>
        <row r="22">
          <cell r="G22">
            <v>0</v>
          </cell>
        </row>
        <row r="23">
          <cell r="G23">
            <v>1545</v>
          </cell>
        </row>
      </sheetData>
      <sheetData sheetId="2">
        <row r="45">
          <cell r="G45">
            <v>529.4</v>
          </cell>
        </row>
      </sheetData>
      <sheetData sheetId="3">
        <row r="15">
          <cell r="H15">
            <v>5</v>
          </cell>
        </row>
      </sheetData>
      <sheetData sheetId="4">
        <row r="23">
          <cell r="J23">
            <v>0.15915857605177994</v>
          </cell>
        </row>
      </sheetData>
      <sheetData sheetId="5"/>
    </sheetDataSet>
  </externalBook>
</externalLink>
</file>

<file path=xl/persons/person.xml><?xml version="1.0" encoding="utf-8"?>
<personList xmlns="http://schemas.microsoft.com/office/spreadsheetml/2018/threadedcomments" xmlns:x="http://schemas.openxmlformats.org/spreadsheetml/2006/main">
  <person displayName="JUAN CARLOS GUZMAN" id="{56A55949-026C-2D46-8ED2-A1AC687BCAF8}" userId="83c9592d0f206a5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21-12-06T17:11:32.25" personId="{56A55949-026C-2D46-8ED2-A1AC687BCAF8}" id="{135BD4C7-420A-B244-BACF-6A56BF1FDEF2}">
    <text>Lista de productos que más comercializas en tu negocio</text>
  </threadedComment>
  <threadedComment ref="B7" dT="2021-12-06T17:13:01.04" personId="{56A55949-026C-2D46-8ED2-A1AC687BCAF8}" id="{9745BAA1-91E5-0147-AA95-1452A5B8903E}">
    <text>Unidades en que vendes tus productos</text>
  </threadedComment>
  <threadedComment ref="C7" dT="2021-12-06T17:13:15.56" personId="{56A55949-026C-2D46-8ED2-A1AC687BCAF8}" id="{72C2C422-3709-6A42-AE1A-0F8339A97AC3}">
    <text>Número de unidades vendidas al mes (no importa si sólo son estimadas)</text>
  </threadedComment>
  <threadedComment ref="D7" dT="2021-12-06T17:13:15.56" personId="{56A55949-026C-2D46-8ED2-A1AC687BCAF8}" id="{4CE1B9E6-1E39-A64D-865E-4B72201D4FD6}">
    <text>Valor por unidad al que has comprado cada producto</text>
  </threadedComment>
  <threadedComment ref="E7" dT="2021-12-06T17:13:15.56" personId="{56A55949-026C-2D46-8ED2-A1AC687BCAF8}" id="{4E11A15A-9168-BC4F-860C-FF8188AC141F}">
    <text>Precio al que estás vendiendo o quieres vender</text>
  </threadedComment>
  <threadedComment ref="F7" dT="2021-12-06T17:13:15.56" personId="{56A55949-026C-2D46-8ED2-A1AC687BCAF8}" id="{8A9D0872-B309-D245-82C3-6C5A38FC4A93}">
    <text>Resultado de multiplicar las unidades vendidas por el precio de compra unitario. Se calcula AUTOMÁTICAMENTE</text>
  </threadedComment>
  <threadedComment ref="G7" dT="2021-12-06T17:13:15.56" personId="{56A55949-026C-2D46-8ED2-A1AC687BCAF8}" id="{3169045E-FC79-4D41-B17A-0B5CC9BDC5FC}">
    <text>Resultado de multiplicar las unidades vendidas por el precio de venta unitario. Se calcula AUTOMÁTICAMENTE</text>
  </threadedComment>
  <threadedComment ref="H7" dT="2021-12-06T17:13:15.56" personId="{56A55949-026C-2D46-8ED2-A1AC687BCAF8}" id="{A0607F58-3C5C-704C-9C27-44D408BB8030}">
    <text>Te ayuda a saber qué parte de lo que vendes corresponde al costo variable</text>
  </threadedComment>
  <threadedComment ref="I7" dT="2021-12-06T17:15:39.64" personId="{56A55949-026C-2D46-8ED2-A1AC687BCAF8}" id="{5A918663-819B-C740-933C-E5F0C250B129}">
    <text>Te ayuda a saber la parte de la venta que ayuda a cubrir los costos fijos, y luego se convierte en UTILIDAD</text>
  </threadedComment>
  <threadedComment ref="J7" dT="2021-12-06T17:31:45.72" personId="{56A55949-026C-2D46-8ED2-A1AC687BCAF8}" id="{F39108F8-D48B-2540-9D89-75E9C8C2D3B6}">
    <text>Es el aporte de cada producto a las ventas totales de tu negocio. En VERDE se marcarán los productos que más dinero le darán al negocio</text>
  </threadedComment>
</ThreadedComments>
</file>

<file path=xl/threadedComments/threadedComment2.xml><?xml version="1.0" encoding="utf-8"?>
<ThreadedComments xmlns="http://schemas.microsoft.com/office/spreadsheetml/2018/threadedcomments" xmlns:x="http://schemas.openxmlformats.org/spreadsheetml/2006/main">
  <threadedComment ref="B5" dT="2021-12-07T00:21:25.13" personId="{56A55949-026C-2D46-8ED2-A1AC687BCAF8}" id="{3252E392-A487-2C46-A94F-60E9237B6613}">
    <text>Son aquellos que se debe cubrir independientemente del volumen de ventas</text>
  </threadedComment>
  <threadedComment ref="B7" dT="2021-12-07T00:30:52.02" personId="{56A55949-026C-2D46-8ED2-A1AC687BCAF8}" id="{1229D803-ADD3-D348-BB7F-A0C177B20F8F}">
    <text>Estima cuánto necesitas mensualmente para vivir (no incluyas pago de préstamos)</text>
  </threadedComment>
  <threadedComment ref="F8" dT="2021-12-07T00:31:35.78" personId="{56A55949-026C-2D46-8ED2-A1AC687BCAF8}" id="{94421812-6B6F-514D-A959-75978F259653}">
    <text>Se recomienda afiliarse al IESS para acceder a todos los beneficios de ley</text>
  </threadedComment>
</ThreadedComments>
</file>

<file path=xl/threadedComments/threadedComment3.xml><?xml version="1.0" encoding="utf-8"?>
<ThreadedComments xmlns="http://schemas.microsoft.com/office/spreadsheetml/2018/threadedcomments" xmlns:x="http://schemas.openxmlformats.org/spreadsheetml/2006/main">
  <threadedComment ref="K7" dT="2021-12-07T00:47:20.14" personId="{56A55949-026C-2D46-8ED2-A1AC687BCAF8}" id="{67DE1910-9E9A-FC49-867D-53564BF6C113}">
    <text>Es una referencia de cuánto dejan, en promedio, los productos que vendes. Sirve para calcular el punto de equilibrio en dinero</text>
  </threadedComment>
  <threadedComment ref="K11" dT="2021-12-07T00:48:54.82" personId="{56A55949-026C-2D46-8ED2-A1AC687BCAF8}" id="{6706E683-5350-874A-8B79-4186F6D5FD84}">
    <text>Es lo MÍNIMO que debes generar para NO GANAR NI PERDER. Si vendes MENOS de este valor, NO alcanzarás a cubrir los costos fijos mensuales</text>
  </threadedComment>
  <threadedComment ref="E14" dT="2021-12-07T00:44:59.53" personId="{56A55949-026C-2D46-8ED2-A1AC687BCAF8}" id="{5E45444A-4CC6-A540-847A-996D10AED781}">
    <text>¿Cuántos días a la semana abres tu negocio?</text>
  </threadedComment>
  <threadedComment ref="K14" dT="2021-12-07T00:53:57.42" personId="{56A55949-026C-2D46-8ED2-A1AC687BCAF8}" id="{4A087076-E853-E545-98BA-2EB8D3648387}">
    <text xml:space="preserve">Si no vendes esto en UN DÍA, no alcanzarás a cubrir los costos fijos a fin de mes </text>
  </threadedComment>
  <threadedComment ref="K15" dT="2021-12-07T00:54:39.77" personId="{56A55949-026C-2D46-8ED2-A1AC687BCAF8}" id="{C5379E1B-893D-F443-B70C-54EBC47A7152}">
    <text xml:space="preserve">Si no vendes esto en UNA SEMANA de trabajo, no alcanzarás a cubrir los costos fijos a fin de mes </text>
  </threadedComment>
</ThreadedComments>
</file>

<file path=xl/threadedComments/threadedComment4.xml><?xml version="1.0" encoding="utf-8"?>
<ThreadedComments xmlns="http://schemas.microsoft.com/office/spreadsheetml/2018/threadedcomments" xmlns:x="http://schemas.openxmlformats.org/spreadsheetml/2006/main">
  <threadedComment ref="D7" dT="2021-12-07T03:24:24.62" personId="{56A55949-026C-2D46-8ED2-A1AC687BCAF8}" id="{9F673772-5F9B-EF45-9DF6-19A1386C3041}">
    <text>Volumen de ventas donde no se gana ni se pierde</text>
  </threadedComment>
  <threadedComment ref="C9" dT="2021-12-06T17:13:15.56" personId="{56A55949-026C-2D46-8ED2-A1AC687BCAF8}" id="{2A3FDDA9-73A1-0B43-94AF-256D056B7935}">
    <text>Corresponde al % de ventas que cada producto representa en tu negocio</text>
  </threadedComment>
  <threadedComment ref="D9" dT="2021-12-06T17:13:15.56" personId="{56A55949-026C-2D46-8ED2-A1AC687BCAF8}" id="{8FCD50FD-9DA4-2D4F-A565-3F016253138F}">
    <text>Unidades DIARIAS MÍNIMAS que debes vender para cubrir costos fijos y variables, llegando al punto de equilibrio</text>
  </threadedComment>
  <threadedComment ref="E9" dT="2021-12-06T17:13:15.56" personId="{56A55949-026C-2D46-8ED2-A1AC687BCAF8}" id="{9BB0C2CB-69D0-914B-B1CC-295906BA02BF}">
    <text>Unidades SEMANALES MÍNIMAS que debes vender para cubrir costos fijos y variables, llegando al punto de equilibrio</text>
  </threadedComment>
  <threadedComment ref="F9" dT="2021-12-06T17:13:15.56" personId="{56A55949-026C-2D46-8ED2-A1AC687BCAF8}" id="{8F83B89F-80FD-7D49-ADBE-58186CBAE673}">
    <text>Unidades MENSUALES MÍNIMAS que debes vender para cubrir costos fijos y variables, llegando al punto de equilibrio</text>
  </threadedComment>
  <threadedComment ref="G9" dT="2021-12-07T03:25:00.86" personId="{56A55949-026C-2D46-8ED2-A1AC687BCAF8}" id="{2F484CC0-4648-564E-9F37-3D4ED7042A33}">
    <text>Dinero que queda para el negocio luego de cubrir los costos variables</text>
  </threadedComment>
  <threadedComment ref="H9" dT="2021-12-06T17:15:39.64" personId="{56A55949-026C-2D46-8ED2-A1AC687BCAF8}" id="{3616FC3E-9BEA-7148-AE7F-368AFD346338}">
    <text>Porción de la venta que queda para el negocio luego de cubrir los costos variables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26"/>
  <sheetViews>
    <sheetView showGridLines="0" tabSelected="1" zoomScaleNormal="100" workbookViewId="0">
      <selection activeCell="A8" sqref="A8:F8"/>
    </sheetView>
  </sheetViews>
  <sheetFormatPr baseColWidth="10" defaultRowHeight="15.75"/>
  <cols>
    <col min="1" max="1" width="3.125" bestFit="1" customWidth="1"/>
    <col min="2" max="2" width="35.625" customWidth="1"/>
    <col min="3" max="3" width="13" customWidth="1"/>
    <col min="4" max="4" width="9.625" bestFit="1" customWidth="1"/>
    <col min="5" max="5" width="13" customWidth="1"/>
    <col min="6" max="6" width="12" customWidth="1"/>
  </cols>
  <sheetData>
    <row r="3" spans="1:6" ht="28.5" customHeight="1"/>
    <row r="4" spans="1:6" ht="15" customHeight="1"/>
    <row r="5" spans="1:6" ht="18" customHeight="1">
      <c r="A5" s="132" t="s">
        <v>2</v>
      </c>
      <c r="B5" s="132"/>
      <c r="C5" s="132"/>
      <c r="D5" s="132"/>
      <c r="E5" s="132"/>
      <c r="F5" s="132"/>
    </row>
    <row r="6" spans="1:6">
      <c r="A6" s="133" t="s">
        <v>1</v>
      </c>
      <c r="B6" s="133"/>
      <c r="C6" s="133"/>
      <c r="D6" s="133"/>
      <c r="E6" s="133"/>
      <c r="F6" s="133"/>
    </row>
    <row r="7" spans="1:6" ht="75" customHeight="1">
      <c r="A7" s="129" t="s">
        <v>73</v>
      </c>
      <c r="B7" s="130"/>
      <c r="C7" s="130"/>
      <c r="D7" s="130"/>
      <c r="E7" s="130"/>
      <c r="F7" s="130"/>
    </row>
    <row r="8" spans="1:6" ht="251.1" customHeight="1">
      <c r="A8" s="129" t="s">
        <v>84</v>
      </c>
      <c r="B8" s="130"/>
      <c r="C8" s="130"/>
      <c r="D8" s="130"/>
      <c r="E8" s="130"/>
      <c r="F8" s="130"/>
    </row>
    <row r="9" spans="1:6" ht="50.1" customHeight="1">
      <c r="A9" s="130" t="s">
        <v>85</v>
      </c>
      <c r="B9" s="130"/>
      <c r="C9" s="130"/>
      <c r="D9" s="130"/>
      <c r="E9" s="130"/>
      <c r="F9" s="130"/>
    </row>
    <row r="22" spans="1:6" ht="16.5" thickBot="1"/>
    <row r="23" spans="1:6" ht="16.5" thickBot="1">
      <c r="A23" s="134" t="s">
        <v>74</v>
      </c>
      <c r="B23" s="135"/>
      <c r="C23" s="135"/>
      <c r="D23" s="135"/>
      <c r="E23" s="135"/>
      <c r="F23" s="136"/>
    </row>
    <row r="24" spans="1:6">
      <c r="A24" s="130" t="s">
        <v>75</v>
      </c>
      <c r="B24" s="130"/>
      <c r="C24" s="130"/>
      <c r="D24" s="130"/>
      <c r="E24" s="130"/>
      <c r="F24" s="130"/>
    </row>
    <row r="26" spans="1:6">
      <c r="A26" s="131"/>
      <c r="B26" s="131"/>
      <c r="C26" s="131"/>
      <c r="D26" s="131"/>
      <c r="E26" s="131"/>
      <c r="F26" s="131"/>
    </row>
  </sheetData>
  <mergeCells count="8">
    <mergeCell ref="A8:F8"/>
    <mergeCell ref="A26:F26"/>
    <mergeCell ref="A5:F5"/>
    <mergeCell ref="A6:F6"/>
    <mergeCell ref="A7:F7"/>
    <mergeCell ref="A9:F9"/>
    <mergeCell ref="A23:F23"/>
    <mergeCell ref="A24:F24"/>
  </mergeCells>
  <pageMargins left="0.7" right="0.7" top="0.75" bottom="0.75" header="0.3" footer="0.3"/>
  <pageSetup paperSize="13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showGridLines="0" zoomScaleNormal="100" workbookViewId="0">
      <selection activeCell="C15" sqref="C15"/>
    </sheetView>
  </sheetViews>
  <sheetFormatPr baseColWidth="10" defaultColWidth="10.875" defaultRowHeight="15.75"/>
  <cols>
    <col min="1" max="1" width="11.5" style="23" bestFit="1" customWidth="1"/>
    <col min="2" max="2" width="14.375" style="23" bestFit="1" customWidth="1"/>
    <col min="3" max="3" width="15.375" style="23" bestFit="1" customWidth="1"/>
    <col min="4" max="4" width="14.375" style="23" bestFit="1" customWidth="1"/>
    <col min="5" max="5" width="12.625" style="23" bestFit="1" customWidth="1"/>
    <col min="6" max="6" width="15.625" style="23" bestFit="1" customWidth="1"/>
    <col min="7" max="7" width="10.625" style="23" bestFit="1" customWidth="1"/>
    <col min="8" max="8" width="14" style="23" bestFit="1" customWidth="1"/>
    <col min="9" max="9" width="10.625" style="23" bestFit="1" customWidth="1"/>
    <col min="10" max="10" width="14.5" style="23" bestFit="1" customWidth="1"/>
    <col min="11" max="16384" width="10.875" style="23"/>
  </cols>
  <sheetData>
    <row r="1" spans="1:10" ht="24" customHeight="1"/>
    <row r="2" spans="1:10" ht="24" customHeight="1"/>
    <row r="3" spans="1:10" ht="24" customHeight="1"/>
    <row r="4" spans="1:10" ht="24" customHeight="1"/>
    <row r="5" spans="1:10" ht="23.1" customHeight="1">
      <c r="A5" s="139" t="s">
        <v>9</v>
      </c>
      <c r="B5" s="139"/>
      <c r="C5" s="139"/>
      <c r="D5" s="139"/>
      <c r="E5" s="139"/>
      <c r="F5" s="139"/>
      <c r="G5" s="139"/>
      <c r="H5" s="139"/>
      <c r="I5" s="139"/>
      <c r="J5" s="139"/>
    </row>
    <row r="6" spans="1:10" ht="23.1" customHeight="1"/>
    <row r="7" spans="1:10" s="27" customFormat="1" ht="24.75" thickBot="1">
      <c r="A7" s="24" t="s">
        <v>62</v>
      </c>
      <c r="B7" s="24" t="s">
        <v>3</v>
      </c>
      <c r="C7" s="24" t="s">
        <v>4</v>
      </c>
      <c r="D7" s="24" t="s">
        <v>10</v>
      </c>
      <c r="E7" s="24" t="s">
        <v>11</v>
      </c>
      <c r="F7" s="25" t="s">
        <v>71</v>
      </c>
      <c r="G7" s="25" t="s">
        <v>12</v>
      </c>
      <c r="H7" s="25" t="s">
        <v>13</v>
      </c>
      <c r="I7" s="25" t="s">
        <v>14</v>
      </c>
      <c r="J7" s="26" t="s">
        <v>15</v>
      </c>
    </row>
    <row r="8" spans="1:10" ht="16.5" thickTop="1">
      <c r="A8" s="28" t="s">
        <v>5</v>
      </c>
      <c r="B8" s="29" t="s">
        <v>17</v>
      </c>
      <c r="C8" s="30">
        <v>1000</v>
      </c>
      <c r="D8" s="31">
        <v>0.35</v>
      </c>
      <c r="E8" s="32">
        <v>0.5</v>
      </c>
      <c r="F8" s="51">
        <f>C8*D8</f>
        <v>350</v>
      </c>
      <c r="G8" s="52">
        <f>C8*E8</f>
        <v>500</v>
      </c>
      <c r="H8" s="53">
        <f>F8/G8</f>
        <v>0.7</v>
      </c>
      <c r="I8" s="53">
        <f>1-H8</f>
        <v>0.30000000000000004</v>
      </c>
      <c r="J8" s="1">
        <f>G8/$G$23</f>
        <v>0.32362459546925565</v>
      </c>
    </row>
    <row r="9" spans="1:10">
      <c r="A9" s="33" t="s">
        <v>6</v>
      </c>
      <c r="B9" s="34" t="s">
        <v>17</v>
      </c>
      <c r="C9" s="35">
        <v>1000</v>
      </c>
      <c r="D9" s="36">
        <v>0.25</v>
      </c>
      <c r="E9" s="37">
        <v>0.32</v>
      </c>
      <c r="F9" s="51">
        <f t="shared" ref="F9:F22" si="0">C9*D9</f>
        <v>250</v>
      </c>
      <c r="G9" s="52">
        <f t="shared" ref="G9:G22" si="1">C9*E9</f>
        <v>320</v>
      </c>
      <c r="H9" s="53">
        <f t="shared" ref="H9:H23" si="2">F9/G9</f>
        <v>0.78125</v>
      </c>
      <c r="I9" s="53">
        <f t="shared" ref="I9:I23" si="3">1-H9</f>
        <v>0.21875</v>
      </c>
      <c r="J9" s="2">
        <f t="shared" ref="J9:J22" si="4">G9/$G$23</f>
        <v>0.20711974110032363</v>
      </c>
    </row>
    <row r="10" spans="1:10">
      <c r="A10" s="33" t="s">
        <v>16</v>
      </c>
      <c r="B10" s="34" t="s">
        <v>18</v>
      </c>
      <c r="C10" s="35">
        <v>1500</v>
      </c>
      <c r="D10" s="36">
        <v>0.09</v>
      </c>
      <c r="E10" s="37">
        <v>0.15</v>
      </c>
      <c r="F10" s="51">
        <f t="shared" si="0"/>
        <v>135</v>
      </c>
      <c r="G10" s="52">
        <f t="shared" si="1"/>
        <v>225</v>
      </c>
      <c r="H10" s="53">
        <f t="shared" si="2"/>
        <v>0.6</v>
      </c>
      <c r="I10" s="53">
        <f t="shared" si="3"/>
        <v>0.4</v>
      </c>
      <c r="J10" s="1">
        <f t="shared" si="4"/>
        <v>0.14563106796116504</v>
      </c>
    </row>
    <row r="11" spans="1:10">
      <c r="A11" s="33" t="s">
        <v>7</v>
      </c>
      <c r="B11" s="34" t="s">
        <v>19</v>
      </c>
      <c r="C11" s="35">
        <v>200</v>
      </c>
      <c r="D11" s="36">
        <v>0.7</v>
      </c>
      <c r="E11" s="37">
        <v>1</v>
      </c>
      <c r="F11" s="51">
        <f t="shared" si="0"/>
        <v>140</v>
      </c>
      <c r="G11" s="52">
        <f t="shared" si="1"/>
        <v>200</v>
      </c>
      <c r="H11" s="53">
        <f t="shared" si="2"/>
        <v>0.7</v>
      </c>
      <c r="I11" s="53">
        <f t="shared" si="3"/>
        <v>0.30000000000000004</v>
      </c>
      <c r="J11" s="2">
        <f t="shared" si="4"/>
        <v>0.12944983818770225</v>
      </c>
    </row>
    <row r="12" spans="1:10">
      <c r="A12" s="33" t="s">
        <v>8</v>
      </c>
      <c r="B12" s="34" t="s">
        <v>19</v>
      </c>
      <c r="C12" s="35">
        <v>400</v>
      </c>
      <c r="D12" s="36">
        <v>0.5</v>
      </c>
      <c r="E12" s="37">
        <v>0.75</v>
      </c>
      <c r="F12" s="51">
        <f t="shared" si="0"/>
        <v>200</v>
      </c>
      <c r="G12" s="52">
        <f t="shared" si="1"/>
        <v>300</v>
      </c>
      <c r="H12" s="53">
        <f t="shared" si="2"/>
        <v>0.66666666666666663</v>
      </c>
      <c r="I12" s="53">
        <f t="shared" si="3"/>
        <v>0.33333333333333337</v>
      </c>
      <c r="J12" s="1">
        <f t="shared" si="4"/>
        <v>0.1941747572815534</v>
      </c>
    </row>
    <row r="13" spans="1:10">
      <c r="A13" s="33"/>
      <c r="B13" s="34"/>
      <c r="C13" s="35"/>
      <c r="D13" s="36"/>
      <c r="E13" s="37"/>
      <c r="F13" s="51">
        <f t="shared" si="0"/>
        <v>0</v>
      </c>
      <c r="G13" s="52">
        <f t="shared" si="1"/>
        <v>0</v>
      </c>
      <c r="H13" s="53" t="e">
        <f t="shared" si="2"/>
        <v>#DIV/0!</v>
      </c>
      <c r="I13" s="53" t="e">
        <f t="shared" si="3"/>
        <v>#DIV/0!</v>
      </c>
      <c r="J13" s="2">
        <f t="shared" si="4"/>
        <v>0</v>
      </c>
    </row>
    <row r="14" spans="1:10">
      <c r="A14" s="33"/>
      <c r="B14" s="34"/>
      <c r="C14" s="35"/>
      <c r="D14" s="36"/>
      <c r="E14" s="37"/>
      <c r="F14" s="51">
        <f t="shared" si="0"/>
        <v>0</v>
      </c>
      <c r="G14" s="52">
        <f t="shared" si="1"/>
        <v>0</v>
      </c>
      <c r="H14" s="53" t="e">
        <f t="shared" si="2"/>
        <v>#DIV/0!</v>
      </c>
      <c r="I14" s="53" t="e">
        <f t="shared" si="3"/>
        <v>#DIV/0!</v>
      </c>
      <c r="J14" s="1">
        <f t="shared" si="4"/>
        <v>0</v>
      </c>
    </row>
    <row r="15" spans="1:10">
      <c r="A15" s="33"/>
      <c r="B15" s="34"/>
      <c r="C15" s="35"/>
      <c r="D15" s="36"/>
      <c r="E15" s="37"/>
      <c r="F15" s="51">
        <f t="shared" si="0"/>
        <v>0</v>
      </c>
      <c r="G15" s="52">
        <f t="shared" si="1"/>
        <v>0</v>
      </c>
      <c r="H15" s="53" t="e">
        <f t="shared" si="2"/>
        <v>#DIV/0!</v>
      </c>
      <c r="I15" s="53" t="e">
        <f t="shared" si="3"/>
        <v>#DIV/0!</v>
      </c>
      <c r="J15" s="2">
        <f t="shared" si="4"/>
        <v>0</v>
      </c>
    </row>
    <row r="16" spans="1:10">
      <c r="A16" s="33"/>
      <c r="B16" s="34"/>
      <c r="C16" s="35"/>
      <c r="D16" s="36"/>
      <c r="E16" s="37"/>
      <c r="F16" s="51">
        <f t="shared" si="0"/>
        <v>0</v>
      </c>
      <c r="G16" s="52">
        <f t="shared" si="1"/>
        <v>0</v>
      </c>
      <c r="H16" s="53" t="e">
        <f t="shared" si="2"/>
        <v>#DIV/0!</v>
      </c>
      <c r="I16" s="53" t="e">
        <f t="shared" si="3"/>
        <v>#DIV/0!</v>
      </c>
      <c r="J16" s="1">
        <f t="shared" si="4"/>
        <v>0</v>
      </c>
    </row>
    <row r="17" spans="1:10">
      <c r="A17" s="33"/>
      <c r="B17" s="34"/>
      <c r="C17" s="35"/>
      <c r="D17" s="36"/>
      <c r="E17" s="37"/>
      <c r="F17" s="51">
        <f t="shared" si="0"/>
        <v>0</v>
      </c>
      <c r="G17" s="52">
        <f t="shared" si="1"/>
        <v>0</v>
      </c>
      <c r="H17" s="53" t="e">
        <f t="shared" si="2"/>
        <v>#DIV/0!</v>
      </c>
      <c r="I17" s="53" t="e">
        <f t="shared" si="3"/>
        <v>#DIV/0!</v>
      </c>
      <c r="J17" s="2">
        <f t="shared" si="4"/>
        <v>0</v>
      </c>
    </row>
    <row r="18" spans="1:10">
      <c r="A18" s="33"/>
      <c r="B18" s="34"/>
      <c r="C18" s="35"/>
      <c r="D18" s="36"/>
      <c r="E18" s="37"/>
      <c r="F18" s="51">
        <f t="shared" si="0"/>
        <v>0</v>
      </c>
      <c r="G18" s="52">
        <f t="shared" si="1"/>
        <v>0</v>
      </c>
      <c r="H18" s="53" t="e">
        <f t="shared" si="2"/>
        <v>#DIV/0!</v>
      </c>
      <c r="I18" s="53" t="e">
        <f t="shared" si="3"/>
        <v>#DIV/0!</v>
      </c>
      <c r="J18" s="1">
        <f t="shared" si="4"/>
        <v>0</v>
      </c>
    </row>
    <row r="19" spans="1:10">
      <c r="A19" s="33"/>
      <c r="B19" s="34"/>
      <c r="C19" s="35"/>
      <c r="D19" s="36"/>
      <c r="E19" s="37"/>
      <c r="F19" s="51">
        <f t="shared" si="0"/>
        <v>0</v>
      </c>
      <c r="G19" s="52">
        <f t="shared" si="1"/>
        <v>0</v>
      </c>
      <c r="H19" s="53" t="e">
        <f t="shared" si="2"/>
        <v>#DIV/0!</v>
      </c>
      <c r="I19" s="53" t="e">
        <f t="shared" si="3"/>
        <v>#DIV/0!</v>
      </c>
      <c r="J19" s="2">
        <f t="shared" si="4"/>
        <v>0</v>
      </c>
    </row>
    <row r="20" spans="1:10">
      <c r="A20" s="33"/>
      <c r="B20" s="34"/>
      <c r="C20" s="35"/>
      <c r="D20" s="36"/>
      <c r="E20" s="37"/>
      <c r="F20" s="51">
        <f t="shared" si="0"/>
        <v>0</v>
      </c>
      <c r="G20" s="52">
        <f t="shared" si="1"/>
        <v>0</v>
      </c>
      <c r="H20" s="53" t="e">
        <f t="shared" si="2"/>
        <v>#DIV/0!</v>
      </c>
      <c r="I20" s="53" t="e">
        <f t="shared" si="3"/>
        <v>#DIV/0!</v>
      </c>
      <c r="J20" s="1">
        <f t="shared" si="4"/>
        <v>0</v>
      </c>
    </row>
    <row r="21" spans="1:10">
      <c r="A21" s="33"/>
      <c r="B21" s="34"/>
      <c r="C21" s="35"/>
      <c r="D21" s="36"/>
      <c r="E21" s="37"/>
      <c r="F21" s="51">
        <f t="shared" si="0"/>
        <v>0</v>
      </c>
      <c r="G21" s="52">
        <f t="shared" si="1"/>
        <v>0</v>
      </c>
      <c r="H21" s="53" t="e">
        <f t="shared" si="2"/>
        <v>#DIV/0!</v>
      </c>
      <c r="I21" s="53" t="e">
        <f t="shared" si="3"/>
        <v>#DIV/0!</v>
      </c>
      <c r="J21" s="2">
        <f t="shared" si="4"/>
        <v>0</v>
      </c>
    </row>
    <row r="22" spans="1:10" ht="16.5" thickBot="1">
      <c r="A22" s="38"/>
      <c r="B22" s="39"/>
      <c r="C22" s="40"/>
      <c r="D22" s="41"/>
      <c r="E22" s="42"/>
      <c r="F22" s="51">
        <f t="shared" si="0"/>
        <v>0</v>
      </c>
      <c r="G22" s="52">
        <f t="shared" si="1"/>
        <v>0</v>
      </c>
      <c r="H22" s="53" t="e">
        <f t="shared" si="2"/>
        <v>#DIV/0!</v>
      </c>
      <c r="I22" s="53" t="e">
        <f t="shared" si="3"/>
        <v>#DIV/0!</v>
      </c>
      <c r="J22" s="1">
        <f t="shared" si="4"/>
        <v>0</v>
      </c>
    </row>
    <row r="23" spans="1:10" s="44" customFormat="1" thickTop="1">
      <c r="A23" s="43"/>
      <c r="B23" s="140" t="s">
        <v>0</v>
      </c>
      <c r="C23" s="141"/>
      <c r="D23" s="141"/>
      <c r="E23" s="142"/>
      <c r="F23" s="54">
        <f t="shared" ref="F23:G23" si="5">SUM(F8:F22)</f>
        <v>1075</v>
      </c>
      <c r="G23" s="54">
        <f t="shared" si="5"/>
        <v>1545</v>
      </c>
      <c r="H23" s="55">
        <f t="shared" si="2"/>
        <v>0.69579288025889963</v>
      </c>
      <c r="I23" s="55">
        <f t="shared" si="3"/>
        <v>0.30420711974110037</v>
      </c>
      <c r="J23" s="3" t="e">
        <f>'[1]Costo variable'!$G23/$G$23</f>
        <v>#REF!</v>
      </c>
    </row>
    <row r="24" spans="1:10" ht="16.5" thickBot="1"/>
    <row r="25" spans="1:10" ht="16.5" thickBot="1">
      <c r="B25" s="137" t="s">
        <v>20</v>
      </c>
      <c r="C25" s="138"/>
      <c r="D25" s="138"/>
      <c r="E25" s="138"/>
      <c r="F25" s="138"/>
      <c r="G25" s="4">
        <f>G23-F23</f>
        <v>470</v>
      </c>
    </row>
    <row r="26" spans="1:10" ht="16.5" thickBot="1">
      <c r="B26" s="137" t="s">
        <v>21</v>
      </c>
      <c r="C26" s="138"/>
      <c r="D26" s="138"/>
      <c r="E26" s="138"/>
      <c r="F26" s="138"/>
      <c r="G26" s="5">
        <f>G25/G23</f>
        <v>0.30420711974110032</v>
      </c>
    </row>
    <row r="27" spans="1:10" ht="16.5" thickBot="1">
      <c r="B27" s="137" t="s">
        <v>72</v>
      </c>
      <c r="C27" s="138"/>
      <c r="D27" s="138"/>
      <c r="E27" s="138"/>
      <c r="F27" s="138"/>
      <c r="G27" s="5">
        <f>F23/G23</f>
        <v>0.69579288025889963</v>
      </c>
    </row>
    <row r="30" spans="1:10">
      <c r="C30" s="45"/>
    </row>
    <row r="31" spans="1:10">
      <c r="E31" s="46"/>
      <c r="F31" s="47"/>
      <c r="G31" s="46"/>
      <c r="I31" s="48"/>
    </row>
    <row r="32" spans="1:10">
      <c r="E32" s="46"/>
      <c r="F32" s="47"/>
      <c r="G32" s="46"/>
      <c r="I32" s="48"/>
    </row>
    <row r="33" spans="5:9">
      <c r="E33" s="46"/>
      <c r="F33" s="47"/>
      <c r="G33" s="46"/>
      <c r="I33" s="48"/>
    </row>
    <row r="34" spans="5:9">
      <c r="E34" s="46"/>
      <c r="F34" s="47"/>
      <c r="G34" s="46"/>
      <c r="I34" s="48"/>
    </row>
    <row r="35" spans="5:9">
      <c r="E35" s="46"/>
      <c r="F35" s="47"/>
      <c r="G35" s="46"/>
      <c r="I35" s="48"/>
    </row>
    <row r="36" spans="5:9">
      <c r="F36" s="49"/>
      <c r="G36" s="46"/>
    </row>
    <row r="37" spans="5:9">
      <c r="G37" s="46"/>
      <c r="H37" s="50"/>
    </row>
  </sheetData>
  <sheetProtection algorithmName="SHA-512" hashValue="8lxXzyz+D18ytZvSvcGfqHgXbwcmwB2UwiHrxlB2Yl4jsxeFr146CQxO/PExnb9X0I5kdyNskvNz/t52d0NC0w==" saltValue="NI+18I7yyl0oj6+y9jQQ9A==" spinCount="100000" sheet="1" formatCells="0" formatColumns="0" formatRows="0" insertColumns="0" insertRows="0" deleteColumns="0" deleteRows="0" sort="0" autoFilter="0" pivotTables="0"/>
  <mergeCells count="5">
    <mergeCell ref="B25:F25"/>
    <mergeCell ref="B26:F26"/>
    <mergeCell ref="B27:F27"/>
    <mergeCell ref="A5:J5"/>
    <mergeCell ref="B23:E23"/>
  </mergeCells>
  <conditionalFormatting sqref="J8:J22">
    <cfRule type="colorScale" priority="1">
      <colorScale>
        <cfvo type="min"/>
        <cfvo type="percentile" val="50"/>
        <cfvo type="max"/>
        <color rgb="FFF8696B"/>
        <color rgb="FFFFEB84"/>
        <color rgb="FF63BE7B"/>
      </colorScale>
    </cfRule>
  </conditionalFormatting>
  <pageMargins left="0.7" right="0.7" top="0.75" bottom="0.75" header="0.3" footer="0.3"/>
  <pageSetup paperSize="132"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G30"/>
  <sheetViews>
    <sheetView showGridLines="0" zoomScaleNormal="100" workbookViewId="0">
      <selection activeCell="G14" sqref="G14"/>
    </sheetView>
  </sheetViews>
  <sheetFormatPr baseColWidth="10" defaultColWidth="10.875" defaultRowHeight="15"/>
  <cols>
    <col min="1" max="1" width="5.875" style="56" customWidth="1"/>
    <col min="2" max="4" width="10.875" style="56"/>
    <col min="5" max="6" width="11" style="56" bestFit="1" customWidth="1"/>
    <col min="7" max="7" width="12" style="56" bestFit="1" customWidth="1"/>
    <col min="8" max="8" width="5.875" style="56" customWidth="1"/>
    <col min="9" max="16384" width="10.875" style="56"/>
  </cols>
  <sheetData>
    <row r="4" spans="2:7" ht="23.25" customHeight="1"/>
    <row r="5" spans="2:7" ht="18">
      <c r="B5" s="158" t="s">
        <v>22</v>
      </c>
      <c r="C5" s="158"/>
      <c r="D5" s="158"/>
      <c r="E5" s="158"/>
      <c r="F5" s="158"/>
      <c r="G5" s="158"/>
    </row>
    <row r="6" spans="2:7" ht="15.75" thickBot="1">
      <c r="E6" s="57"/>
      <c r="F6" s="57"/>
      <c r="G6" s="58"/>
    </row>
    <row r="7" spans="2:7" ht="16.5" thickTop="1" thickBot="1">
      <c r="B7" s="159" t="s">
        <v>23</v>
      </c>
      <c r="C7" s="159"/>
      <c r="D7" s="159"/>
      <c r="E7" s="160" t="s">
        <v>24</v>
      </c>
      <c r="F7" s="161"/>
      <c r="G7" s="7">
        <v>450</v>
      </c>
    </row>
    <row r="8" spans="2:7" ht="16.5" thickTop="1" thickBot="1">
      <c r="B8" s="159"/>
      <c r="C8" s="159"/>
      <c r="D8" s="159"/>
      <c r="E8" s="59" t="s">
        <v>25</v>
      </c>
      <c r="F8" s="6">
        <v>0.20599999999999999</v>
      </c>
      <c r="G8" s="66">
        <f>G7*F8</f>
        <v>92.699999999999989</v>
      </c>
    </row>
    <row r="9" spans="2:7" ht="16.5" thickTop="1">
      <c r="B9" s="162" t="s">
        <v>76</v>
      </c>
      <c r="C9" s="162"/>
      <c r="D9" s="162"/>
      <c r="E9" s="162"/>
      <c r="F9" s="163"/>
      <c r="G9" s="65">
        <f>G7+G8</f>
        <v>542.70000000000005</v>
      </c>
    </row>
    <row r="10" spans="2:7">
      <c r="B10" s="60"/>
      <c r="C10" s="60"/>
      <c r="D10" s="60"/>
      <c r="E10" s="60"/>
      <c r="F10" s="60"/>
      <c r="G10" s="61"/>
    </row>
    <row r="11" spans="2:7" ht="15.75" thickBot="1">
      <c r="B11" s="172" t="s">
        <v>26</v>
      </c>
      <c r="C11" s="172"/>
      <c r="D11" s="172"/>
      <c r="E11" s="172"/>
      <c r="F11" s="172"/>
      <c r="G11" s="172"/>
    </row>
    <row r="12" spans="2:7" ht="15.75" thickTop="1">
      <c r="B12" s="173" t="s">
        <v>27</v>
      </c>
      <c r="C12" s="174"/>
      <c r="D12" s="174"/>
      <c r="E12" s="174"/>
      <c r="F12" s="175"/>
      <c r="G12" s="8">
        <v>0</v>
      </c>
    </row>
    <row r="13" spans="2:7">
      <c r="B13" s="155" t="s">
        <v>28</v>
      </c>
      <c r="C13" s="156"/>
      <c r="D13" s="156"/>
      <c r="E13" s="156"/>
      <c r="F13" s="157"/>
      <c r="G13" s="9">
        <v>7</v>
      </c>
    </row>
    <row r="14" spans="2:7">
      <c r="B14" s="155" t="s">
        <v>29</v>
      </c>
      <c r="C14" s="156"/>
      <c r="D14" s="156"/>
      <c r="E14" s="156"/>
      <c r="F14" s="157"/>
      <c r="G14" s="9">
        <v>10</v>
      </c>
    </row>
    <row r="15" spans="2:7">
      <c r="B15" s="155" t="s">
        <v>30</v>
      </c>
      <c r="C15" s="156"/>
      <c r="D15" s="156"/>
      <c r="E15" s="156"/>
      <c r="F15" s="157"/>
      <c r="G15" s="9">
        <v>20</v>
      </c>
    </row>
    <row r="16" spans="2:7">
      <c r="B16" s="155" t="s">
        <v>31</v>
      </c>
      <c r="C16" s="156"/>
      <c r="D16" s="156"/>
      <c r="E16" s="156"/>
      <c r="F16" s="157"/>
      <c r="G16" s="9">
        <v>12</v>
      </c>
    </row>
    <row r="17" spans="2:7">
      <c r="B17" s="155" t="s">
        <v>32</v>
      </c>
      <c r="C17" s="156"/>
      <c r="D17" s="156"/>
      <c r="E17" s="156"/>
      <c r="F17" s="157"/>
      <c r="G17" s="9">
        <v>0</v>
      </c>
    </row>
    <row r="18" spans="2:7">
      <c r="B18" s="155" t="s">
        <v>33</v>
      </c>
      <c r="C18" s="156"/>
      <c r="D18" s="156"/>
      <c r="E18" s="156"/>
      <c r="F18" s="157"/>
      <c r="G18" s="9">
        <v>0</v>
      </c>
    </row>
    <row r="19" spans="2:7" ht="15.75" thickBot="1">
      <c r="B19" s="164" t="s">
        <v>34</v>
      </c>
      <c r="C19" s="165"/>
      <c r="D19" s="165"/>
      <c r="E19" s="165"/>
      <c r="F19" s="166"/>
      <c r="G19" s="10">
        <v>0</v>
      </c>
    </row>
    <row r="20" spans="2:7" ht="15.75" thickTop="1">
      <c r="E20" s="57"/>
      <c r="F20" s="57"/>
      <c r="G20" s="57"/>
    </row>
    <row r="21" spans="2:7">
      <c r="B21" s="147" t="s">
        <v>35</v>
      </c>
      <c r="C21" s="148"/>
      <c r="D21" s="148"/>
      <c r="E21" s="148"/>
      <c r="F21" s="149"/>
      <c r="G21" s="64">
        <f>SUM(G12:G19)+G9</f>
        <v>591.70000000000005</v>
      </c>
    </row>
    <row r="22" spans="2:7" ht="15.75" thickBot="1">
      <c r="E22" s="57"/>
      <c r="F22" s="57"/>
      <c r="G22" s="57"/>
    </row>
    <row r="23" spans="2:7" ht="15.75" thickBot="1">
      <c r="B23" s="167" t="s">
        <v>36</v>
      </c>
      <c r="C23" s="168"/>
      <c r="D23" s="168"/>
      <c r="E23" s="169"/>
      <c r="F23" s="57"/>
      <c r="G23" s="57"/>
    </row>
    <row r="24" spans="2:7" ht="15.75" thickTop="1">
      <c r="B24" s="170" t="s">
        <v>37</v>
      </c>
      <c r="C24" s="171"/>
      <c r="D24" s="171"/>
      <c r="E24" s="11">
        <v>0</v>
      </c>
      <c r="F24" s="57"/>
      <c r="G24" s="57"/>
    </row>
    <row r="25" spans="2:7">
      <c r="B25" s="143" t="s">
        <v>38</v>
      </c>
      <c r="C25" s="144"/>
      <c r="D25" s="144"/>
      <c r="E25" s="12">
        <v>0</v>
      </c>
      <c r="F25" s="57"/>
      <c r="G25" s="57"/>
    </row>
    <row r="26" spans="2:7">
      <c r="B26" s="143"/>
      <c r="C26" s="144"/>
      <c r="D26" s="144"/>
      <c r="E26" s="12">
        <v>0</v>
      </c>
      <c r="F26" s="57"/>
      <c r="G26" s="57"/>
    </row>
    <row r="27" spans="2:7" ht="15.75" thickBot="1">
      <c r="B27" s="145"/>
      <c r="C27" s="146"/>
      <c r="D27" s="146"/>
      <c r="E27" s="13">
        <v>0</v>
      </c>
      <c r="F27" s="57"/>
      <c r="G27" s="61"/>
    </row>
    <row r="28" spans="2:7" ht="18" customHeight="1" thickTop="1" thickBot="1">
      <c r="B28" s="150" t="s">
        <v>39</v>
      </c>
      <c r="C28" s="151"/>
      <c r="D28" s="152"/>
      <c r="E28" s="62">
        <f>SUM(E24:E27)</f>
        <v>0</v>
      </c>
      <c r="F28" s="57"/>
      <c r="G28" s="57"/>
    </row>
    <row r="29" spans="2:7" ht="15.75" thickBot="1">
      <c r="E29" s="57"/>
      <c r="F29" s="57"/>
      <c r="G29" s="57"/>
    </row>
    <row r="30" spans="2:7" ht="16.5" thickBot="1">
      <c r="B30" s="153" t="s">
        <v>40</v>
      </c>
      <c r="C30" s="153"/>
      <c r="D30" s="153"/>
      <c r="E30" s="153"/>
      <c r="F30" s="154"/>
      <c r="G30" s="63">
        <f>+G21+E28</f>
        <v>591.70000000000005</v>
      </c>
    </row>
  </sheetData>
  <sheetProtection algorithmName="SHA-512" hashValue="QrE1byIrthyAaLXXtzTg/G5Fh6AckbLb7XH1IpbKAYqa/cOwxL/bZfW4VWZgzuWTqRolp3OTnsUjEz8drhLPlg==" saltValue="sjBUQ4Zhzi6BXybu7ZPa+A==" spinCount="100000" sheet="1" formatCells="0" formatColumns="0" formatRows="0" insertColumns="0" insertRows="0" deleteColumns="0" deleteRows="0" sort="0" autoFilter="0" pivotTables="0"/>
  <mergeCells count="21">
    <mergeCell ref="B30:F30"/>
    <mergeCell ref="B17:F17"/>
    <mergeCell ref="B18:F18"/>
    <mergeCell ref="B5:G5"/>
    <mergeCell ref="B7:D8"/>
    <mergeCell ref="E7:F7"/>
    <mergeCell ref="B9:F9"/>
    <mergeCell ref="B19:F19"/>
    <mergeCell ref="B23:E23"/>
    <mergeCell ref="B24:D24"/>
    <mergeCell ref="B13:F13"/>
    <mergeCell ref="B14:F14"/>
    <mergeCell ref="B15:F15"/>
    <mergeCell ref="B16:F16"/>
    <mergeCell ref="B11:G11"/>
    <mergeCell ref="B12:F12"/>
    <mergeCell ref="B25:D25"/>
    <mergeCell ref="B26:D26"/>
    <mergeCell ref="B27:D27"/>
    <mergeCell ref="B21:F21"/>
    <mergeCell ref="B28:D28"/>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
  <sheetViews>
    <sheetView showGridLines="0" zoomScaleNormal="100" workbookViewId="0">
      <selection activeCell="E11" sqref="E11"/>
    </sheetView>
  </sheetViews>
  <sheetFormatPr baseColWidth="10" defaultColWidth="10.875" defaultRowHeight="15"/>
  <cols>
    <col min="1" max="3" width="11.5" style="56" customWidth="1"/>
    <col min="4" max="4" width="2.375" style="56" bestFit="1" customWidth="1"/>
    <col min="5" max="6" width="18" style="56" customWidth="1"/>
    <col min="7" max="7" width="13.875" style="56" customWidth="1"/>
    <col min="8" max="10" width="10.875" style="56" customWidth="1"/>
    <col min="11" max="11" width="15.875" style="56" customWidth="1"/>
    <col min="12" max="16384" width="10.875" style="56"/>
  </cols>
  <sheetData>
    <row r="1" spans="1:11" ht="27" customHeight="1"/>
    <row r="2" spans="1:11" ht="27" customHeight="1"/>
    <row r="3" spans="1:11" ht="27" customHeight="1"/>
    <row r="4" spans="1:11" ht="14.25" customHeight="1"/>
    <row r="5" spans="1:11" s="67" customFormat="1" ht="18">
      <c r="A5" s="186" t="s">
        <v>41</v>
      </c>
      <c r="B5" s="187"/>
      <c r="C5" s="187"/>
      <c r="D5" s="187"/>
      <c r="E5" s="187"/>
      <c r="F5" s="187"/>
      <c r="G5" s="187"/>
      <c r="H5" s="187"/>
      <c r="I5" s="187"/>
      <c r="J5" s="187"/>
      <c r="K5" s="188"/>
    </row>
    <row r="6" spans="1:11">
      <c r="D6" s="68"/>
      <c r="H6" s="60"/>
      <c r="I6" s="60"/>
      <c r="J6" s="60"/>
      <c r="K6" s="60"/>
    </row>
    <row r="7" spans="1:11" ht="15.95" customHeight="1">
      <c r="A7" s="176" t="s">
        <v>42</v>
      </c>
      <c r="B7" s="176"/>
      <c r="C7" s="176"/>
      <c r="D7" s="68" t="s">
        <v>43</v>
      </c>
      <c r="E7" s="69" t="s">
        <v>44</v>
      </c>
      <c r="F7" s="69"/>
      <c r="G7" s="70">
        <f>'COSTO VARIABLE'!G25</f>
        <v>470</v>
      </c>
      <c r="H7" s="159" t="s">
        <v>45</v>
      </c>
      <c r="I7" s="159">
        <v>100</v>
      </c>
      <c r="J7" s="193" t="s">
        <v>43</v>
      </c>
      <c r="K7" s="189">
        <f>+G7/G8</f>
        <v>0.30420711974110032</v>
      </c>
    </row>
    <row r="8" spans="1:11" ht="15.95" customHeight="1">
      <c r="D8" s="68"/>
      <c r="E8" s="56" t="s">
        <v>46</v>
      </c>
      <c r="G8" s="71">
        <f>'COSTO VARIABLE'!G23</f>
        <v>1545</v>
      </c>
      <c r="H8" s="159"/>
      <c r="I8" s="159"/>
      <c r="J8" s="193"/>
      <c r="K8" s="189"/>
    </row>
    <row r="9" spans="1:11">
      <c r="D9" s="68"/>
      <c r="G9" s="60"/>
      <c r="H9" s="60"/>
      <c r="I9" s="60"/>
      <c r="J9" s="60"/>
      <c r="K9" s="60"/>
    </row>
    <row r="10" spans="1:11">
      <c r="D10" s="68"/>
      <c r="H10" s="60"/>
      <c r="I10" s="60"/>
      <c r="J10" s="60"/>
      <c r="K10" s="60"/>
    </row>
    <row r="11" spans="1:11" ht="15.95" customHeight="1">
      <c r="A11" s="176" t="s">
        <v>47</v>
      </c>
      <c r="B11" s="176"/>
      <c r="C11" s="176"/>
      <c r="D11" s="68" t="s">
        <v>43</v>
      </c>
      <c r="E11" s="69" t="s">
        <v>48</v>
      </c>
      <c r="F11" s="69"/>
      <c r="G11" s="72">
        <f>'COSTOS FIJOS MENSUALES'!G30</f>
        <v>591.70000000000005</v>
      </c>
      <c r="H11" s="190" t="s">
        <v>45</v>
      </c>
      <c r="I11" s="192">
        <v>1</v>
      </c>
      <c r="J11" s="193" t="s">
        <v>43</v>
      </c>
      <c r="K11" s="194">
        <f>G11/G12</f>
        <v>1945.0563829787236</v>
      </c>
    </row>
    <row r="12" spans="1:11" ht="15.95" customHeight="1">
      <c r="D12" s="68"/>
      <c r="E12" s="56" t="s">
        <v>49</v>
      </c>
      <c r="G12" s="73">
        <f>'COSTO VARIABLE'!G26</f>
        <v>0.30420711974110032</v>
      </c>
      <c r="H12" s="191"/>
      <c r="I12" s="192"/>
      <c r="J12" s="193"/>
      <c r="K12" s="194"/>
    </row>
    <row r="13" spans="1:11" ht="15.75" thickBot="1">
      <c r="D13" s="68"/>
    </row>
    <row r="14" spans="1:11" ht="16.5" thickTop="1" thickBot="1">
      <c r="D14" s="68"/>
      <c r="E14" s="177" t="s">
        <v>50</v>
      </c>
      <c r="F14" s="177"/>
      <c r="G14" s="14">
        <v>5</v>
      </c>
      <c r="H14" s="178" t="s">
        <v>51</v>
      </c>
      <c r="I14" s="178"/>
      <c r="J14" s="178"/>
      <c r="K14" s="83">
        <f>K15/G14</f>
        <v>89.771833060556474</v>
      </c>
    </row>
    <row r="15" spans="1:11" ht="15.75" thickTop="1">
      <c r="D15" s="68"/>
      <c r="H15" s="179" t="s">
        <v>58</v>
      </c>
      <c r="I15" s="180"/>
      <c r="J15" s="180"/>
      <c r="K15" s="84">
        <f>(K11*12)/52</f>
        <v>448.8591653027824</v>
      </c>
    </row>
    <row r="16" spans="1:11" ht="16.5" thickBot="1">
      <c r="D16" s="68"/>
      <c r="H16" s="181" t="s">
        <v>52</v>
      </c>
      <c r="I16" s="182"/>
      <c r="J16" s="182"/>
      <c r="K16" s="85">
        <f>K11</f>
        <v>1945.0563829787236</v>
      </c>
    </row>
    <row r="17" spans="1:9" ht="15.75" thickBot="1">
      <c r="D17" s="68"/>
    </row>
    <row r="18" spans="1:9" ht="15.95" customHeight="1">
      <c r="A18" s="176" t="s">
        <v>53</v>
      </c>
      <c r="B18" s="176"/>
      <c r="C18" s="176"/>
      <c r="D18" s="68"/>
      <c r="E18" s="183" t="s">
        <v>54</v>
      </c>
      <c r="F18" s="184"/>
      <c r="G18" s="185"/>
      <c r="H18" s="43"/>
      <c r="I18" s="74"/>
    </row>
    <row r="19" spans="1:9" ht="15.75">
      <c r="D19" s="68"/>
      <c r="E19" s="75" t="s">
        <v>55</v>
      </c>
      <c r="F19" s="76"/>
      <c r="G19" s="86">
        <f>K11</f>
        <v>1945.0563829787236</v>
      </c>
    </row>
    <row r="20" spans="1:9" ht="15.75">
      <c r="D20" s="68"/>
      <c r="E20" s="77" t="s">
        <v>60</v>
      </c>
      <c r="F20" s="78"/>
      <c r="G20" s="87">
        <f>G19*(1-K7)</f>
        <v>1353.3563829787236</v>
      </c>
    </row>
    <row r="21" spans="1:9" ht="15.75">
      <c r="D21" s="68"/>
      <c r="E21" s="79" t="s">
        <v>59</v>
      </c>
      <c r="F21" s="76"/>
      <c r="G21" s="86">
        <f>G19-G20</f>
        <v>591.70000000000005</v>
      </c>
    </row>
    <row r="22" spans="1:9" ht="15.75">
      <c r="D22" s="68"/>
      <c r="E22" s="80" t="s">
        <v>56</v>
      </c>
      <c r="F22" s="78"/>
      <c r="G22" s="88">
        <f>'COSTOS FIJOS MENSUALES'!G30</f>
        <v>591.70000000000005</v>
      </c>
    </row>
    <row r="23" spans="1:9" ht="18.75" thickBot="1">
      <c r="D23" s="68"/>
      <c r="E23" s="81" t="s">
        <v>57</v>
      </c>
      <c r="F23" s="82"/>
      <c r="G23" s="89">
        <f>G21-G22</f>
        <v>0</v>
      </c>
    </row>
  </sheetData>
  <sheetProtection algorithmName="SHA-512" hashValue="WiTBEq7JbSTTMCAzZN3i5VvQPG5hlt/f4FyMijJaGqnUVNvvvF+2sBcbMqBIQQnuZAplXCOWpLg4CH6ZIy/uvg==" saltValue="Z9HqxOxNBcjrjq+ZlQY3mA==" spinCount="100000" sheet="1" formatCells="0" formatColumns="0" formatRows="0" insertColumns="0" insertRows="0" deleteColumns="0" deleteRows="0" sort="0" autoFilter="0" pivotTables="0"/>
  <mergeCells count="17">
    <mergeCell ref="A5:K5"/>
    <mergeCell ref="A7:C7"/>
    <mergeCell ref="K7:K8"/>
    <mergeCell ref="H11:H12"/>
    <mergeCell ref="I11:I12"/>
    <mergeCell ref="J11:J12"/>
    <mergeCell ref="K11:K12"/>
    <mergeCell ref="H7:H8"/>
    <mergeCell ref="I7:I8"/>
    <mergeCell ref="J7:J8"/>
    <mergeCell ref="A11:C11"/>
    <mergeCell ref="A18:C18"/>
    <mergeCell ref="E14:F14"/>
    <mergeCell ref="H14:J14"/>
    <mergeCell ref="H15:J15"/>
    <mergeCell ref="H16:J16"/>
    <mergeCell ref="E18:G18"/>
  </mergeCells>
  <pageMargins left="0.7" right="0.7" top="0.75" bottom="0.75" header="0.3" footer="0.3"/>
  <ignoredErrors>
    <ignoredError sqref="G22" formula="1"/>
  </ignoredErrors>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J26"/>
  <sheetViews>
    <sheetView showGridLines="0" zoomScaleNormal="100" workbookViewId="0">
      <selection activeCell="G13" sqref="G13"/>
    </sheetView>
  </sheetViews>
  <sheetFormatPr baseColWidth="10" defaultColWidth="10.875" defaultRowHeight="15.75"/>
  <cols>
    <col min="1" max="1" width="25.875" style="23" customWidth="1"/>
    <col min="2" max="2" width="20.875" style="23" customWidth="1"/>
    <col min="3" max="8" width="15.875" style="23" customWidth="1"/>
    <col min="9" max="9" width="10.875" style="23"/>
    <col min="10" max="10" width="10.875" style="23" hidden="1" customWidth="1"/>
    <col min="11" max="16384" width="10.875" style="23"/>
  </cols>
  <sheetData>
    <row r="4" spans="1:10" ht="28.5" customHeight="1"/>
    <row r="5" spans="1:10" ht="38.1" customHeight="1">
      <c r="A5" s="195" t="s">
        <v>63</v>
      </c>
      <c r="B5" s="195"/>
      <c r="C5" s="195"/>
      <c r="D5" s="195"/>
      <c r="E5" s="195"/>
      <c r="F5" s="195"/>
      <c r="G5" s="195"/>
      <c r="H5" s="195"/>
    </row>
    <row r="6" spans="1:10" ht="5.0999999999999996" customHeight="1"/>
    <row r="7" spans="1:10" ht="15.95" customHeight="1">
      <c r="A7" s="56" t="s">
        <v>61</v>
      </c>
      <c r="C7" s="90">
        <f>'PUNTO DE EQUILIBRIO (DINERO)'!G14</f>
        <v>5</v>
      </c>
      <c r="D7" s="196" t="s">
        <v>65</v>
      </c>
      <c r="E7" s="196"/>
      <c r="F7" s="196"/>
    </row>
    <row r="8" spans="1:10" ht="5.0999999999999996" customHeight="1"/>
    <row r="9" spans="1:10" s="27" customFormat="1" ht="24">
      <c r="A9" s="26" t="s">
        <v>62</v>
      </c>
      <c r="B9" s="26" t="s">
        <v>3</v>
      </c>
      <c r="C9" s="26" t="s">
        <v>64</v>
      </c>
      <c r="D9" s="25" t="s">
        <v>66</v>
      </c>
      <c r="E9" s="25" t="s">
        <v>67</v>
      </c>
      <c r="F9" s="25" t="s">
        <v>68</v>
      </c>
      <c r="G9" s="26" t="s">
        <v>69</v>
      </c>
      <c r="H9" s="25" t="s">
        <v>70</v>
      </c>
      <c r="J9" s="91"/>
    </row>
    <row r="10" spans="1:10">
      <c r="A10" s="92" t="str">
        <f>'COSTO VARIABLE'!A8</f>
        <v>Arroz</v>
      </c>
      <c r="B10" s="92" t="str">
        <f>'COSTO VARIABLE'!B8</f>
        <v>libra</v>
      </c>
      <c r="C10" s="15">
        <f>'COSTO VARIABLE'!G8/'COSTO VARIABLE'!$G$23</f>
        <v>0.32362459546925565</v>
      </c>
      <c r="D10" s="98">
        <f>E10/$C$7</f>
        <v>55.529139425032064</v>
      </c>
      <c r="E10" s="98">
        <f>(F10*12)/52</f>
        <v>277.64569712516032</v>
      </c>
      <c r="F10" s="99">
        <f>'COSTOS FIJOS MENSUALES'!$G$30/$J$25*C10</f>
        <v>1203.1313542090281</v>
      </c>
      <c r="G10" s="100">
        <f>'COSTO VARIABLE'!E8-'COSTO VARIABLE'!D8</f>
        <v>0.15000000000000002</v>
      </c>
      <c r="H10" s="16">
        <f>'COSTO VARIABLE'!I8</f>
        <v>0.30000000000000004</v>
      </c>
      <c r="J10" s="93">
        <f>G10*C10</f>
        <v>4.8543689320388356E-2</v>
      </c>
    </row>
    <row r="11" spans="1:10">
      <c r="A11" s="92" t="str">
        <f>'COSTO VARIABLE'!A9</f>
        <v>Azúcar</v>
      </c>
      <c r="B11" s="92" t="str">
        <f>'COSTO VARIABLE'!B9</f>
        <v>libra</v>
      </c>
      <c r="C11" s="15">
        <f>'COSTO VARIABLE'!G9/'COSTO VARIABLE'!$G$23</f>
        <v>0.20711974110032363</v>
      </c>
      <c r="D11" s="98">
        <f t="shared" ref="D11:D24" si="0">E11/$C$7</f>
        <v>35.538649232020532</v>
      </c>
      <c r="E11" s="98">
        <f t="shared" ref="E11:E24" si="1">(F11*12)/52</f>
        <v>177.69324616010266</v>
      </c>
      <c r="F11" s="99">
        <f>'COSTOS FIJOS MENSUALES'!$G$30/$J$25*C11</f>
        <v>770.0040666937781</v>
      </c>
      <c r="G11" s="100">
        <f>'COSTO VARIABLE'!E9-'COSTO VARIABLE'!D9</f>
        <v>7.0000000000000007E-2</v>
      </c>
      <c r="H11" s="16">
        <f>'COSTO VARIABLE'!I9</f>
        <v>0.21875</v>
      </c>
      <c r="J11" s="93">
        <f t="shared" ref="J11:J24" si="2">G11*C11</f>
        <v>1.4498381877022655E-2</v>
      </c>
    </row>
    <row r="12" spans="1:10">
      <c r="A12" s="92" t="str">
        <f>'COSTO VARIABLE'!A10</f>
        <v>Huevos</v>
      </c>
      <c r="B12" s="92" t="str">
        <f>'COSTO VARIABLE'!B10</f>
        <v>unidades</v>
      </c>
      <c r="C12" s="15">
        <f>'COSTO VARIABLE'!G10/'COSTO VARIABLE'!$G$23</f>
        <v>0.14563106796116504</v>
      </c>
      <c r="D12" s="98">
        <f t="shared" si="0"/>
        <v>24.988112741264427</v>
      </c>
      <c r="E12" s="98">
        <f t="shared" si="1"/>
        <v>124.94056370632214</v>
      </c>
      <c r="F12" s="99">
        <f>'COSTOS FIJOS MENSUALES'!$G$30/$J$25*C12</f>
        <v>541.40910939406263</v>
      </c>
      <c r="G12" s="100">
        <f>'COSTO VARIABLE'!E10-'COSTO VARIABLE'!D10</f>
        <v>0.06</v>
      </c>
      <c r="H12" s="16">
        <f>'COSTO VARIABLE'!I10</f>
        <v>0.4</v>
      </c>
      <c r="J12" s="93">
        <f t="shared" si="2"/>
        <v>8.7378640776699015E-3</v>
      </c>
    </row>
    <row r="13" spans="1:10">
      <c r="A13" s="92" t="str">
        <f>'COSTO VARIABLE'!A11</f>
        <v>Aceite 1 litro</v>
      </c>
      <c r="B13" s="92" t="str">
        <f>'COSTO VARIABLE'!B11</f>
        <v>botellas</v>
      </c>
      <c r="C13" s="15">
        <f>'COSTO VARIABLE'!G11/'COSTO VARIABLE'!$G$23</f>
        <v>0.12944983818770225</v>
      </c>
      <c r="D13" s="98">
        <f t="shared" si="0"/>
        <v>22.211655770012825</v>
      </c>
      <c r="E13" s="98">
        <f t="shared" si="1"/>
        <v>111.05827885006413</v>
      </c>
      <c r="F13" s="99">
        <f>'COSTOS FIJOS MENSUALES'!$G$30/$J$25*C13</f>
        <v>481.25254168361124</v>
      </c>
      <c r="G13" s="100">
        <f>'COSTO VARIABLE'!E11-'COSTO VARIABLE'!D11</f>
        <v>0.30000000000000004</v>
      </c>
      <c r="H13" s="16">
        <f>'COSTO VARIABLE'!I11</f>
        <v>0.30000000000000004</v>
      </c>
      <c r="J13" s="93">
        <f t="shared" si="2"/>
        <v>3.8834951456310683E-2</v>
      </c>
    </row>
    <row r="14" spans="1:10">
      <c r="A14" s="92" t="str">
        <f>'COSTO VARIABLE'!A12</f>
        <v>Aceite 1/2 litro</v>
      </c>
      <c r="B14" s="92" t="str">
        <f>'COSTO VARIABLE'!B12</f>
        <v>botellas</v>
      </c>
      <c r="C14" s="15">
        <f>'COSTO VARIABLE'!G12/'COSTO VARIABLE'!$G$23</f>
        <v>0.1941747572815534</v>
      </c>
      <c r="D14" s="98">
        <f t="shared" si="0"/>
        <v>33.317483655019245</v>
      </c>
      <c r="E14" s="98">
        <f t="shared" si="1"/>
        <v>166.58741827509624</v>
      </c>
      <c r="F14" s="99">
        <f>'COSTOS FIJOS MENSUALES'!$G$30/$J$25*C14</f>
        <v>721.87881252541695</v>
      </c>
      <c r="G14" s="100">
        <f>'COSTO VARIABLE'!E12-'COSTO VARIABLE'!D12</f>
        <v>0.25</v>
      </c>
      <c r="H14" s="16">
        <f>'COSTO VARIABLE'!I12</f>
        <v>0.33333333333333337</v>
      </c>
      <c r="J14" s="93">
        <f t="shared" si="2"/>
        <v>4.8543689320388349E-2</v>
      </c>
    </row>
    <row r="15" spans="1:10">
      <c r="A15" s="92">
        <f>'COSTO VARIABLE'!A13</f>
        <v>0</v>
      </c>
      <c r="B15" s="92">
        <f>'COSTO VARIABLE'!B13</f>
        <v>0</v>
      </c>
      <c r="C15" s="15">
        <f>'COSTO VARIABLE'!G13/'COSTO VARIABLE'!$G$23</f>
        <v>0</v>
      </c>
      <c r="D15" s="98">
        <f t="shared" si="0"/>
        <v>0</v>
      </c>
      <c r="E15" s="98">
        <f t="shared" si="1"/>
        <v>0</v>
      </c>
      <c r="F15" s="99">
        <f>'COSTOS FIJOS MENSUALES'!$G$30/$J$25*C15</f>
        <v>0</v>
      </c>
      <c r="G15" s="100">
        <f>'COSTO VARIABLE'!E13-'COSTO VARIABLE'!D13</f>
        <v>0</v>
      </c>
      <c r="H15" s="16" t="e">
        <f>'COSTO VARIABLE'!I13</f>
        <v>#DIV/0!</v>
      </c>
      <c r="J15" s="93">
        <f t="shared" si="2"/>
        <v>0</v>
      </c>
    </row>
    <row r="16" spans="1:10">
      <c r="A16" s="92">
        <f>'COSTO VARIABLE'!A14</f>
        <v>0</v>
      </c>
      <c r="B16" s="92">
        <f>'COSTO VARIABLE'!B14</f>
        <v>0</v>
      </c>
      <c r="C16" s="15">
        <f>'COSTO VARIABLE'!G14/'COSTO VARIABLE'!$G$23</f>
        <v>0</v>
      </c>
      <c r="D16" s="98">
        <f t="shared" si="0"/>
        <v>0</v>
      </c>
      <c r="E16" s="98">
        <f t="shared" si="1"/>
        <v>0</v>
      </c>
      <c r="F16" s="99">
        <f>'COSTOS FIJOS MENSUALES'!$G$30/$J$25*C16</f>
        <v>0</v>
      </c>
      <c r="G16" s="100">
        <f>'COSTO VARIABLE'!E14-'COSTO VARIABLE'!D14</f>
        <v>0</v>
      </c>
      <c r="H16" s="16" t="e">
        <f>'COSTO VARIABLE'!I14</f>
        <v>#DIV/0!</v>
      </c>
      <c r="J16" s="93">
        <f t="shared" si="2"/>
        <v>0</v>
      </c>
    </row>
    <row r="17" spans="1:10">
      <c r="A17" s="92">
        <f>'COSTO VARIABLE'!A15</f>
        <v>0</v>
      </c>
      <c r="B17" s="92">
        <f>'COSTO VARIABLE'!B15</f>
        <v>0</v>
      </c>
      <c r="C17" s="15">
        <f>'COSTO VARIABLE'!G15/'COSTO VARIABLE'!$G$23</f>
        <v>0</v>
      </c>
      <c r="D17" s="98">
        <f t="shared" si="0"/>
        <v>0</v>
      </c>
      <c r="E17" s="98">
        <f t="shared" si="1"/>
        <v>0</v>
      </c>
      <c r="F17" s="99">
        <f>'COSTOS FIJOS MENSUALES'!$G$30/$J$25*C17</f>
        <v>0</v>
      </c>
      <c r="G17" s="100">
        <f>'COSTO VARIABLE'!E15-'COSTO VARIABLE'!D15</f>
        <v>0</v>
      </c>
      <c r="H17" s="16" t="e">
        <f>'COSTO VARIABLE'!I15</f>
        <v>#DIV/0!</v>
      </c>
      <c r="J17" s="93">
        <f t="shared" si="2"/>
        <v>0</v>
      </c>
    </row>
    <row r="18" spans="1:10">
      <c r="A18" s="92">
        <f>'COSTO VARIABLE'!A16</f>
        <v>0</v>
      </c>
      <c r="B18" s="92">
        <f>'COSTO VARIABLE'!B16</f>
        <v>0</v>
      </c>
      <c r="C18" s="15">
        <f>'COSTO VARIABLE'!G16/'COSTO VARIABLE'!$G$23</f>
        <v>0</v>
      </c>
      <c r="D18" s="98">
        <f t="shared" si="0"/>
        <v>0</v>
      </c>
      <c r="E18" s="98">
        <f t="shared" si="1"/>
        <v>0</v>
      </c>
      <c r="F18" s="99">
        <f>'COSTOS FIJOS MENSUALES'!$G$30/$J$25*C18</f>
        <v>0</v>
      </c>
      <c r="G18" s="100">
        <f>'COSTO VARIABLE'!E16-'COSTO VARIABLE'!D16</f>
        <v>0</v>
      </c>
      <c r="H18" s="16" t="e">
        <f>'COSTO VARIABLE'!I16</f>
        <v>#DIV/0!</v>
      </c>
      <c r="J18" s="93">
        <f t="shared" si="2"/>
        <v>0</v>
      </c>
    </row>
    <row r="19" spans="1:10">
      <c r="A19" s="92">
        <f>'COSTO VARIABLE'!A17</f>
        <v>0</v>
      </c>
      <c r="B19" s="92">
        <f>'COSTO VARIABLE'!B17</f>
        <v>0</v>
      </c>
      <c r="C19" s="15">
        <f>'COSTO VARIABLE'!G17/'COSTO VARIABLE'!$G$23</f>
        <v>0</v>
      </c>
      <c r="D19" s="98">
        <f t="shared" si="0"/>
        <v>0</v>
      </c>
      <c r="E19" s="98">
        <f t="shared" si="1"/>
        <v>0</v>
      </c>
      <c r="F19" s="99">
        <f>'COSTOS FIJOS MENSUALES'!$G$30/$J$25*C19</f>
        <v>0</v>
      </c>
      <c r="G19" s="100">
        <f>'COSTO VARIABLE'!E17-'COSTO VARIABLE'!D17</f>
        <v>0</v>
      </c>
      <c r="H19" s="16" t="e">
        <f>'COSTO VARIABLE'!I17</f>
        <v>#DIV/0!</v>
      </c>
      <c r="J19" s="93">
        <f t="shared" si="2"/>
        <v>0</v>
      </c>
    </row>
    <row r="20" spans="1:10">
      <c r="A20" s="92">
        <f>'COSTO VARIABLE'!A18</f>
        <v>0</v>
      </c>
      <c r="B20" s="92">
        <f>'COSTO VARIABLE'!B18</f>
        <v>0</v>
      </c>
      <c r="C20" s="15">
        <f>'COSTO VARIABLE'!G18/'COSTO VARIABLE'!$G$23</f>
        <v>0</v>
      </c>
      <c r="D20" s="98">
        <f t="shared" si="0"/>
        <v>0</v>
      </c>
      <c r="E20" s="98">
        <f t="shared" si="1"/>
        <v>0</v>
      </c>
      <c r="F20" s="99">
        <f>'COSTOS FIJOS MENSUALES'!$G$30/$J$25*C20</f>
        <v>0</v>
      </c>
      <c r="G20" s="100">
        <f>'COSTO VARIABLE'!E18-'COSTO VARIABLE'!D18</f>
        <v>0</v>
      </c>
      <c r="H20" s="16" t="e">
        <f>'COSTO VARIABLE'!I18</f>
        <v>#DIV/0!</v>
      </c>
      <c r="J20" s="93">
        <f t="shared" si="2"/>
        <v>0</v>
      </c>
    </row>
    <row r="21" spans="1:10">
      <c r="A21" s="92">
        <f>'COSTO VARIABLE'!A19</f>
        <v>0</v>
      </c>
      <c r="B21" s="92">
        <f>'COSTO VARIABLE'!B19</f>
        <v>0</v>
      </c>
      <c r="C21" s="15">
        <f>'COSTO VARIABLE'!G19/'COSTO VARIABLE'!$G$23</f>
        <v>0</v>
      </c>
      <c r="D21" s="98">
        <f t="shared" si="0"/>
        <v>0</v>
      </c>
      <c r="E21" s="98">
        <f t="shared" si="1"/>
        <v>0</v>
      </c>
      <c r="F21" s="99">
        <f>'COSTOS FIJOS MENSUALES'!$G$30/$J$25*C21</f>
        <v>0</v>
      </c>
      <c r="G21" s="100">
        <f>'COSTO VARIABLE'!E19-'COSTO VARIABLE'!D19</f>
        <v>0</v>
      </c>
      <c r="H21" s="16" t="e">
        <f>'COSTO VARIABLE'!I19</f>
        <v>#DIV/0!</v>
      </c>
      <c r="J21" s="93">
        <f t="shared" si="2"/>
        <v>0</v>
      </c>
    </row>
    <row r="22" spans="1:10">
      <c r="A22" s="92">
        <f>'COSTO VARIABLE'!A20</f>
        <v>0</v>
      </c>
      <c r="B22" s="92">
        <f>'COSTO VARIABLE'!B20</f>
        <v>0</v>
      </c>
      <c r="C22" s="15">
        <f>'COSTO VARIABLE'!G20/'COSTO VARIABLE'!$G$23</f>
        <v>0</v>
      </c>
      <c r="D22" s="98">
        <f t="shared" si="0"/>
        <v>0</v>
      </c>
      <c r="E22" s="98">
        <f t="shared" si="1"/>
        <v>0</v>
      </c>
      <c r="F22" s="99">
        <f>'COSTOS FIJOS MENSUALES'!$G$30/$J$25*C22</f>
        <v>0</v>
      </c>
      <c r="G22" s="100">
        <f>'COSTO VARIABLE'!E20-'COSTO VARIABLE'!D20</f>
        <v>0</v>
      </c>
      <c r="H22" s="16" t="e">
        <f>'COSTO VARIABLE'!I20</f>
        <v>#DIV/0!</v>
      </c>
      <c r="J22" s="93">
        <f t="shared" si="2"/>
        <v>0</v>
      </c>
    </row>
    <row r="23" spans="1:10">
      <c r="A23" s="92">
        <f>'COSTO VARIABLE'!A21</f>
        <v>0</v>
      </c>
      <c r="B23" s="92">
        <f>'COSTO VARIABLE'!B21</f>
        <v>0</v>
      </c>
      <c r="C23" s="15">
        <f>'COSTO VARIABLE'!G21/'COSTO VARIABLE'!$G$23</f>
        <v>0</v>
      </c>
      <c r="D23" s="98">
        <f t="shared" si="0"/>
        <v>0</v>
      </c>
      <c r="E23" s="98">
        <f t="shared" si="1"/>
        <v>0</v>
      </c>
      <c r="F23" s="99">
        <f>'COSTOS FIJOS MENSUALES'!$G$30/$J$25*C23</f>
        <v>0</v>
      </c>
      <c r="G23" s="100">
        <f>'COSTO VARIABLE'!E21-'COSTO VARIABLE'!D21</f>
        <v>0</v>
      </c>
      <c r="H23" s="16" t="e">
        <f>'COSTO VARIABLE'!I21</f>
        <v>#DIV/0!</v>
      </c>
      <c r="J23" s="93">
        <f t="shared" si="2"/>
        <v>0</v>
      </c>
    </row>
    <row r="24" spans="1:10">
      <c r="A24" s="92">
        <f>'COSTO VARIABLE'!A22</f>
        <v>0</v>
      </c>
      <c r="B24" s="92">
        <f>'COSTO VARIABLE'!B22</f>
        <v>0</v>
      </c>
      <c r="C24" s="15">
        <f>'COSTO VARIABLE'!G22/'COSTO VARIABLE'!$G$23</f>
        <v>0</v>
      </c>
      <c r="D24" s="98">
        <f t="shared" si="0"/>
        <v>0</v>
      </c>
      <c r="E24" s="98">
        <f t="shared" si="1"/>
        <v>0</v>
      </c>
      <c r="F24" s="99">
        <f>'COSTOS FIJOS MENSUALES'!$G$30/$J$25*C24</f>
        <v>0</v>
      </c>
      <c r="G24" s="100">
        <f>'COSTO VARIABLE'!E22-'COSTO VARIABLE'!D22</f>
        <v>0</v>
      </c>
      <c r="H24" s="16" t="e">
        <f>'COSTO VARIABLE'!I22</f>
        <v>#DIV/0!</v>
      </c>
      <c r="J24" s="93">
        <f t="shared" si="2"/>
        <v>0</v>
      </c>
    </row>
    <row r="25" spans="1:10" s="44" customFormat="1" ht="15">
      <c r="A25" s="43"/>
      <c r="B25" s="43"/>
      <c r="C25" s="101">
        <f>SUM(C10:C24)</f>
        <v>1</v>
      </c>
      <c r="D25" s="94"/>
      <c r="E25" s="94"/>
      <c r="F25" s="95"/>
      <c r="G25" s="95"/>
      <c r="H25" s="95"/>
      <c r="J25" s="96">
        <f>SUM(J10:J24)</f>
        <v>0.15915857605177994</v>
      </c>
    </row>
    <row r="26" spans="1:10">
      <c r="J26" s="97"/>
    </row>
  </sheetData>
  <sheetProtection algorithmName="SHA-512" hashValue="SkLmR7PH7PxoGDm76E/+R2Z/AiC4aTXx1thzu211qSeL9PzqOikibtnS6RNZIBkGlTjgvZBIdvWQ36M6A+UKQA==" saltValue="hkvypEVeIUzG2PeotElMIA==" spinCount="100000" sheet="1" formatCells="0" formatColumns="0" formatRows="0" insertColumns="0" insertRows="0" deleteColumns="0" deleteRows="0" sort="0" autoFilter="0" pivotTables="0"/>
  <mergeCells count="2">
    <mergeCell ref="A5:H5"/>
    <mergeCell ref="D7:F7"/>
  </mergeCells>
  <conditionalFormatting sqref="C10:C24">
    <cfRule type="colorScale" priority="2">
      <colorScale>
        <cfvo type="min"/>
        <cfvo type="percentile" val="50"/>
        <cfvo type="max"/>
        <color rgb="FFF8696B"/>
        <color rgb="FFFFEB84"/>
        <color rgb="FF63BE7B"/>
      </colorScale>
    </cfRule>
  </conditionalFormatting>
  <conditionalFormatting sqref="H10:H24">
    <cfRule type="colorScale" priority="1">
      <colorScale>
        <cfvo type="min"/>
        <cfvo type="percentile" val="50"/>
        <cfvo type="max"/>
        <color rgb="FFF8696B"/>
        <color rgb="FFFFEB84"/>
        <color rgb="FF63BE7B"/>
      </colorScale>
    </cfRule>
  </conditionalFormatting>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37"/>
  <sheetViews>
    <sheetView zoomScaleNormal="100" workbookViewId="0">
      <selection activeCell="F14" sqref="F14"/>
    </sheetView>
  </sheetViews>
  <sheetFormatPr baseColWidth="10" defaultRowHeight="15.75"/>
  <cols>
    <col min="1" max="1" width="2.125" style="102" customWidth="1"/>
    <col min="2" max="2" width="25.5" style="102" customWidth="1"/>
    <col min="3" max="3" width="11.625" style="102" customWidth="1"/>
    <col min="4" max="4" width="14.5" style="123" customWidth="1"/>
    <col min="5" max="5" width="10.375" style="123" customWidth="1"/>
    <col min="6" max="6" width="10.625" style="102" customWidth="1"/>
    <col min="7" max="7" width="9.625" style="102" customWidth="1"/>
    <col min="8" max="8" width="10.125" style="102" bestFit="1" customWidth="1"/>
    <col min="9" max="9" width="10.875" style="102" bestFit="1" customWidth="1"/>
    <col min="10" max="10" width="9.625" style="102" hidden="1" customWidth="1"/>
    <col min="11" max="11" width="11.625" style="102" customWidth="1"/>
    <col min="12" max="253" width="11.125" style="102"/>
    <col min="254" max="254" width="2.125" style="102" customWidth="1"/>
    <col min="255" max="255" width="8.5" style="102" bestFit="1" customWidth="1"/>
    <col min="256" max="256" width="25.5" style="102" customWidth="1"/>
    <col min="257" max="260" width="11.125" style="102"/>
    <col min="261" max="261" width="10.625" style="102" bestFit="1" customWidth="1"/>
    <col min="262" max="262" width="14.5" style="102" customWidth="1"/>
    <col min="263" max="263" width="13.625" style="102" customWidth="1"/>
    <col min="264" max="264" width="14.875" style="102" customWidth="1"/>
    <col min="265" max="266" width="14.125" style="102" customWidth="1"/>
    <col min="267" max="267" width="11.625" style="102" customWidth="1"/>
    <col min="268" max="509" width="11.125" style="102"/>
    <col min="510" max="510" width="2.125" style="102" customWidth="1"/>
    <col min="511" max="511" width="8.5" style="102" bestFit="1" customWidth="1"/>
    <col min="512" max="512" width="25.5" style="102" customWidth="1"/>
    <col min="513" max="516" width="11.125" style="102"/>
    <col min="517" max="517" width="10.625" style="102" bestFit="1" customWidth="1"/>
    <col min="518" max="518" width="14.5" style="102" customWidth="1"/>
    <col min="519" max="519" width="13.625" style="102" customWidth="1"/>
    <col min="520" max="520" width="14.875" style="102" customWidth="1"/>
    <col min="521" max="522" width="14.125" style="102" customWidth="1"/>
    <col min="523" max="523" width="11.625" style="102" customWidth="1"/>
    <col min="524" max="765" width="11.125" style="102"/>
    <col min="766" max="766" width="2.125" style="102" customWidth="1"/>
    <col min="767" max="767" width="8.5" style="102" bestFit="1" customWidth="1"/>
    <col min="768" max="768" width="25.5" style="102" customWidth="1"/>
    <col min="769" max="772" width="11.125" style="102"/>
    <col min="773" max="773" width="10.625" style="102" bestFit="1" customWidth="1"/>
    <col min="774" max="774" width="14.5" style="102" customWidth="1"/>
    <col min="775" max="775" width="13.625" style="102" customWidth="1"/>
    <col min="776" max="776" width="14.875" style="102" customWidth="1"/>
    <col min="777" max="778" width="14.125" style="102" customWidth="1"/>
    <col min="779" max="779" width="11.625" style="102" customWidth="1"/>
    <col min="780" max="1021" width="11.125" style="102"/>
    <col min="1022" max="1022" width="2.125" style="102" customWidth="1"/>
    <col min="1023" max="1023" width="8.5" style="102" bestFit="1" customWidth="1"/>
    <col min="1024" max="1024" width="25.5" style="102" customWidth="1"/>
    <col min="1025" max="1028" width="11.125" style="102"/>
    <col min="1029" max="1029" width="10.625" style="102" bestFit="1" customWidth="1"/>
    <col min="1030" max="1030" width="14.5" style="102" customWidth="1"/>
    <col min="1031" max="1031" width="13.625" style="102" customWidth="1"/>
    <col min="1032" max="1032" width="14.875" style="102" customWidth="1"/>
    <col min="1033" max="1034" width="14.125" style="102" customWidth="1"/>
    <col min="1035" max="1035" width="11.625" style="102" customWidth="1"/>
    <col min="1036" max="1277" width="11.125" style="102"/>
    <col min="1278" max="1278" width="2.125" style="102" customWidth="1"/>
    <col min="1279" max="1279" width="8.5" style="102" bestFit="1" customWidth="1"/>
    <col min="1280" max="1280" width="25.5" style="102" customWidth="1"/>
    <col min="1281" max="1284" width="11.125" style="102"/>
    <col min="1285" max="1285" width="10.625" style="102" bestFit="1" customWidth="1"/>
    <col min="1286" max="1286" width="14.5" style="102" customWidth="1"/>
    <col min="1287" max="1287" width="13.625" style="102" customWidth="1"/>
    <col min="1288" max="1288" width="14.875" style="102" customWidth="1"/>
    <col min="1289" max="1290" width="14.125" style="102" customWidth="1"/>
    <col min="1291" max="1291" width="11.625" style="102" customWidth="1"/>
    <col min="1292" max="1533" width="11.125" style="102"/>
    <col min="1534" max="1534" width="2.125" style="102" customWidth="1"/>
    <col min="1535" max="1535" width="8.5" style="102" bestFit="1" customWidth="1"/>
    <col min="1536" max="1536" width="25.5" style="102" customWidth="1"/>
    <col min="1537" max="1540" width="11.125" style="102"/>
    <col min="1541" max="1541" width="10.625" style="102" bestFit="1" customWidth="1"/>
    <col min="1542" max="1542" width="14.5" style="102" customWidth="1"/>
    <col min="1543" max="1543" width="13.625" style="102" customWidth="1"/>
    <col min="1544" max="1544" width="14.875" style="102" customWidth="1"/>
    <col min="1545" max="1546" width="14.125" style="102" customWidth="1"/>
    <col min="1547" max="1547" width="11.625" style="102" customWidth="1"/>
    <col min="1548" max="1789" width="11.125" style="102"/>
    <col min="1790" max="1790" width="2.125" style="102" customWidth="1"/>
    <col min="1791" max="1791" width="8.5" style="102" bestFit="1" customWidth="1"/>
    <col min="1792" max="1792" width="25.5" style="102" customWidth="1"/>
    <col min="1793" max="1796" width="11.125" style="102"/>
    <col min="1797" max="1797" width="10.625" style="102" bestFit="1" customWidth="1"/>
    <col min="1798" max="1798" width="14.5" style="102" customWidth="1"/>
    <col min="1799" max="1799" width="13.625" style="102" customWidth="1"/>
    <col min="1800" max="1800" width="14.875" style="102" customWidth="1"/>
    <col min="1801" max="1802" width="14.125" style="102" customWidth="1"/>
    <col min="1803" max="1803" width="11.625" style="102" customWidth="1"/>
    <col min="1804" max="2045" width="11.125" style="102"/>
    <col min="2046" max="2046" width="2.125" style="102" customWidth="1"/>
    <col min="2047" max="2047" width="8.5" style="102" bestFit="1" customWidth="1"/>
    <col min="2048" max="2048" width="25.5" style="102" customWidth="1"/>
    <col min="2049" max="2052" width="11.125" style="102"/>
    <col min="2053" max="2053" width="10.625" style="102" bestFit="1" customWidth="1"/>
    <col min="2054" max="2054" width="14.5" style="102" customWidth="1"/>
    <col min="2055" max="2055" width="13.625" style="102" customWidth="1"/>
    <col min="2056" max="2056" width="14.875" style="102" customWidth="1"/>
    <col min="2057" max="2058" width="14.125" style="102" customWidth="1"/>
    <col min="2059" max="2059" width="11.625" style="102" customWidth="1"/>
    <col min="2060" max="2301" width="11.125" style="102"/>
    <col min="2302" max="2302" width="2.125" style="102" customWidth="1"/>
    <col min="2303" max="2303" width="8.5" style="102" bestFit="1" customWidth="1"/>
    <col min="2304" max="2304" width="25.5" style="102" customWidth="1"/>
    <col min="2305" max="2308" width="11.125" style="102"/>
    <col min="2309" max="2309" width="10.625" style="102" bestFit="1" customWidth="1"/>
    <col min="2310" max="2310" width="14.5" style="102" customWidth="1"/>
    <col min="2311" max="2311" width="13.625" style="102" customWidth="1"/>
    <col min="2312" max="2312" width="14.875" style="102" customWidth="1"/>
    <col min="2313" max="2314" width="14.125" style="102" customWidth="1"/>
    <col min="2315" max="2315" width="11.625" style="102" customWidth="1"/>
    <col min="2316" max="2557" width="11.125" style="102"/>
    <col min="2558" max="2558" width="2.125" style="102" customWidth="1"/>
    <col min="2559" max="2559" width="8.5" style="102" bestFit="1" customWidth="1"/>
    <col min="2560" max="2560" width="25.5" style="102" customWidth="1"/>
    <col min="2561" max="2564" width="11.125" style="102"/>
    <col min="2565" max="2565" width="10.625" style="102" bestFit="1" customWidth="1"/>
    <col min="2566" max="2566" width="14.5" style="102" customWidth="1"/>
    <col min="2567" max="2567" width="13.625" style="102" customWidth="1"/>
    <col min="2568" max="2568" width="14.875" style="102" customWidth="1"/>
    <col min="2569" max="2570" width="14.125" style="102" customWidth="1"/>
    <col min="2571" max="2571" width="11.625" style="102" customWidth="1"/>
    <col min="2572" max="2813" width="11.125" style="102"/>
    <col min="2814" max="2814" width="2.125" style="102" customWidth="1"/>
    <col min="2815" max="2815" width="8.5" style="102" bestFit="1" customWidth="1"/>
    <col min="2816" max="2816" width="25.5" style="102" customWidth="1"/>
    <col min="2817" max="2820" width="11.125" style="102"/>
    <col min="2821" max="2821" width="10.625" style="102" bestFit="1" customWidth="1"/>
    <col min="2822" max="2822" width="14.5" style="102" customWidth="1"/>
    <col min="2823" max="2823" width="13.625" style="102" customWidth="1"/>
    <col min="2824" max="2824" width="14.875" style="102" customWidth="1"/>
    <col min="2825" max="2826" width="14.125" style="102" customWidth="1"/>
    <col min="2827" max="2827" width="11.625" style="102" customWidth="1"/>
    <col min="2828" max="3069" width="11.125" style="102"/>
    <col min="3070" max="3070" width="2.125" style="102" customWidth="1"/>
    <col min="3071" max="3071" width="8.5" style="102" bestFit="1" customWidth="1"/>
    <col min="3072" max="3072" width="25.5" style="102" customWidth="1"/>
    <col min="3073" max="3076" width="11.125" style="102"/>
    <col min="3077" max="3077" width="10.625" style="102" bestFit="1" customWidth="1"/>
    <col min="3078" max="3078" width="14.5" style="102" customWidth="1"/>
    <col min="3079" max="3079" width="13.625" style="102" customWidth="1"/>
    <col min="3080" max="3080" width="14.875" style="102" customWidth="1"/>
    <col min="3081" max="3082" width="14.125" style="102" customWidth="1"/>
    <col min="3083" max="3083" width="11.625" style="102" customWidth="1"/>
    <col min="3084" max="3325" width="11.125" style="102"/>
    <col min="3326" max="3326" width="2.125" style="102" customWidth="1"/>
    <col min="3327" max="3327" width="8.5" style="102" bestFit="1" customWidth="1"/>
    <col min="3328" max="3328" width="25.5" style="102" customWidth="1"/>
    <col min="3329" max="3332" width="11.125" style="102"/>
    <col min="3333" max="3333" width="10.625" style="102" bestFit="1" customWidth="1"/>
    <col min="3334" max="3334" width="14.5" style="102" customWidth="1"/>
    <col min="3335" max="3335" width="13.625" style="102" customWidth="1"/>
    <col min="3336" max="3336" width="14.875" style="102" customWidth="1"/>
    <col min="3337" max="3338" width="14.125" style="102" customWidth="1"/>
    <col min="3339" max="3339" width="11.625" style="102" customWidth="1"/>
    <col min="3340" max="3581" width="11.125" style="102"/>
    <col min="3582" max="3582" width="2.125" style="102" customWidth="1"/>
    <col min="3583" max="3583" width="8.5" style="102" bestFit="1" customWidth="1"/>
    <col min="3584" max="3584" width="25.5" style="102" customWidth="1"/>
    <col min="3585" max="3588" width="11.125" style="102"/>
    <col min="3589" max="3589" width="10.625" style="102" bestFit="1" customWidth="1"/>
    <col min="3590" max="3590" width="14.5" style="102" customWidth="1"/>
    <col min="3591" max="3591" width="13.625" style="102" customWidth="1"/>
    <col min="3592" max="3592" width="14.875" style="102" customWidth="1"/>
    <col min="3593" max="3594" width="14.125" style="102" customWidth="1"/>
    <col min="3595" max="3595" width="11.625" style="102" customWidth="1"/>
    <col min="3596" max="3837" width="11.125" style="102"/>
    <col min="3838" max="3838" width="2.125" style="102" customWidth="1"/>
    <col min="3839" max="3839" width="8.5" style="102" bestFit="1" customWidth="1"/>
    <col min="3840" max="3840" width="25.5" style="102" customWidth="1"/>
    <col min="3841" max="3844" width="11.125" style="102"/>
    <col min="3845" max="3845" width="10.625" style="102" bestFit="1" customWidth="1"/>
    <col min="3846" max="3846" width="14.5" style="102" customWidth="1"/>
    <col min="3847" max="3847" width="13.625" style="102" customWidth="1"/>
    <col min="3848" max="3848" width="14.875" style="102" customWidth="1"/>
    <col min="3849" max="3850" width="14.125" style="102" customWidth="1"/>
    <col min="3851" max="3851" width="11.625" style="102" customWidth="1"/>
    <col min="3852" max="4093" width="11.125" style="102"/>
    <col min="4094" max="4094" width="2.125" style="102" customWidth="1"/>
    <col min="4095" max="4095" width="8.5" style="102" bestFit="1" customWidth="1"/>
    <col min="4096" max="4096" width="25.5" style="102" customWidth="1"/>
    <col min="4097" max="4100" width="11.125" style="102"/>
    <col min="4101" max="4101" width="10.625" style="102" bestFit="1" customWidth="1"/>
    <col min="4102" max="4102" width="14.5" style="102" customWidth="1"/>
    <col min="4103" max="4103" width="13.625" style="102" customWidth="1"/>
    <col min="4104" max="4104" width="14.875" style="102" customWidth="1"/>
    <col min="4105" max="4106" width="14.125" style="102" customWidth="1"/>
    <col min="4107" max="4107" width="11.625" style="102" customWidth="1"/>
    <col min="4108" max="4349" width="11.125" style="102"/>
    <col min="4350" max="4350" width="2.125" style="102" customWidth="1"/>
    <col min="4351" max="4351" width="8.5" style="102" bestFit="1" customWidth="1"/>
    <col min="4352" max="4352" width="25.5" style="102" customWidth="1"/>
    <col min="4353" max="4356" width="11.125" style="102"/>
    <col min="4357" max="4357" width="10.625" style="102" bestFit="1" customWidth="1"/>
    <col min="4358" max="4358" width="14.5" style="102" customWidth="1"/>
    <col min="4359" max="4359" width="13.625" style="102" customWidth="1"/>
    <col min="4360" max="4360" width="14.875" style="102" customWidth="1"/>
    <col min="4361" max="4362" width="14.125" style="102" customWidth="1"/>
    <col min="4363" max="4363" width="11.625" style="102" customWidth="1"/>
    <col min="4364" max="4605" width="11.125" style="102"/>
    <col min="4606" max="4606" width="2.125" style="102" customWidth="1"/>
    <col min="4607" max="4607" width="8.5" style="102" bestFit="1" customWidth="1"/>
    <col min="4608" max="4608" width="25.5" style="102" customWidth="1"/>
    <col min="4609" max="4612" width="11.125" style="102"/>
    <col min="4613" max="4613" width="10.625" style="102" bestFit="1" customWidth="1"/>
    <col min="4614" max="4614" width="14.5" style="102" customWidth="1"/>
    <col min="4615" max="4615" width="13.625" style="102" customWidth="1"/>
    <col min="4616" max="4616" width="14.875" style="102" customWidth="1"/>
    <col min="4617" max="4618" width="14.125" style="102" customWidth="1"/>
    <col min="4619" max="4619" width="11.625" style="102" customWidth="1"/>
    <col min="4620" max="4861" width="11.125" style="102"/>
    <col min="4862" max="4862" width="2.125" style="102" customWidth="1"/>
    <col min="4863" max="4863" width="8.5" style="102" bestFit="1" customWidth="1"/>
    <col min="4864" max="4864" width="25.5" style="102" customWidth="1"/>
    <col min="4865" max="4868" width="11.125" style="102"/>
    <col min="4869" max="4869" width="10.625" style="102" bestFit="1" customWidth="1"/>
    <col min="4870" max="4870" width="14.5" style="102" customWidth="1"/>
    <col min="4871" max="4871" width="13.625" style="102" customWidth="1"/>
    <col min="4872" max="4872" width="14.875" style="102" customWidth="1"/>
    <col min="4873" max="4874" width="14.125" style="102" customWidth="1"/>
    <col min="4875" max="4875" width="11.625" style="102" customWidth="1"/>
    <col min="4876" max="5117" width="11.125" style="102"/>
    <col min="5118" max="5118" width="2.125" style="102" customWidth="1"/>
    <col min="5119" max="5119" width="8.5" style="102" bestFit="1" customWidth="1"/>
    <col min="5120" max="5120" width="25.5" style="102" customWidth="1"/>
    <col min="5121" max="5124" width="11.125" style="102"/>
    <col min="5125" max="5125" width="10.625" style="102" bestFit="1" customWidth="1"/>
    <col min="5126" max="5126" width="14.5" style="102" customWidth="1"/>
    <col min="5127" max="5127" width="13.625" style="102" customWidth="1"/>
    <col min="5128" max="5128" width="14.875" style="102" customWidth="1"/>
    <col min="5129" max="5130" width="14.125" style="102" customWidth="1"/>
    <col min="5131" max="5131" width="11.625" style="102" customWidth="1"/>
    <col min="5132" max="5373" width="11.125" style="102"/>
    <col min="5374" max="5374" width="2.125" style="102" customWidth="1"/>
    <col min="5375" max="5375" width="8.5" style="102" bestFit="1" customWidth="1"/>
    <col min="5376" max="5376" width="25.5" style="102" customWidth="1"/>
    <col min="5377" max="5380" width="11.125" style="102"/>
    <col min="5381" max="5381" width="10.625" style="102" bestFit="1" customWidth="1"/>
    <col min="5382" max="5382" width="14.5" style="102" customWidth="1"/>
    <col min="5383" max="5383" width="13.625" style="102" customWidth="1"/>
    <col min="5384" max="5384" width="14.875" style="102" customWidth="1"/>
    <col min="5385" max="5386" width="14.125" style="102" customWidth="1"/>
    <col min="5387" max="5387" width="11.625" style="102" customWidth="1"/>
    <col min="5388" max="5629" width="11.125" style="102"/>
    <col min="5630" max="5630" width="2.125" style="102" customWidth="1"/>
    <col min="5631" max="5631" width="8.5" style="102" bestFit="1" customWidth="1"/>
    <col min="5632" max="5632" width="25.5" style="102" customWidth="1"/>
    <col min="5633" max="5636" width="11.125" style="102"/>
    <col min="5637" max="5637" width="10.625" style="102" bestFit="1" customWidth="1"/>
    <col min="5638" max="5638" width="14.5" style="102" customWidth="1"/>
    <col min="5639" max="5639" width="13.625" style="102" customWidth="1"/>
    <col min="5640" max="5640" width="14.875" style="102" customWidth="1"/>
    <col min="5641" max="5642" width="14.125" style="102" customWidth="1"/>
    <col min="5643" max="5643" width="11.625" style="102" customWidth="1"/>
    <col min="5644" max="5885" width="11.125" style="102"/>
    <col min="5886" max="5886" width="2.125" style="102" customWidth="1"/>
    <col min="5887" max="5887" width="8.5" style="102" bestFit="1" customWidth="1"/>
    <col min="5888" max="5888" width="25.5" style="102" customWidth="1"/>
    <col min="5889" max="5892" width="11.125" style="102"/>
    <col min="5893" max="5893" width="10.625" style="102" bestFit="1" customWidth="1"/>
    <col min="5894" max="5894" width="14.5" style="102" customWidth="1"/>
    <col min="5895" max="5895" width="13.625" style="102" customWidth="1"/>
    <col min="5896" max="5896" width="14.875" style="102" customWidth="1"/>
    <col min="5897" max="5898" width="14.125" style="102" customWidth="1"/>
    <col min="5899" max="5899" width="11.625" style="102" customWidth="1"/>
    <col min="5900" max="6141" width="11.125" style="102"/>
    <col min="6142" max="6142" width="2.125" style="102" customWidth="1"/>
    <col min="6143" max="6143" width="8.5" style="102" bestFit="1" customWidth="1"/>
    <col min="6144" max="6144" width="25.5" style="102" customWidth="1"/>
    <col min="6145" max="6148" width="11.125" style="102"/>
    <col min="6149" max="6149" width="10.625" style="102" bestFit="1" customWidth="1"/>
    <col min="6150" max="6150" width="14.5" style="102" customWidth="1"/>
    <col min="6151" max="6151" width="13.625" style="102" customWidth="1"/>
    <col min="6152" max="6152" width="14.875" style="102" customWidth="1"/>
    <col min="6153" max="6154" width="14.125" style="102" customWidth="1"/>
    <col min="6155" max="6155" width="11.625" style="102" customWidth="1"/>
    <col min="6156" max="6397" width="11.125" style="102"/>
    <col min="6398" max="6398" width="2.125" style="102" customWidth="1"/>
    <col min="6399" max="6399" width="8.5" style="102" bestFit="1" customWidth="1"/>
    <col min="6400" max="6400" width="25.5" style="102" customWidth="1"/>
    <col min="6401" max="6404" width="11.125" style="102"/>
    <col min="6405" max="6405" width="10.625" style="102" bestFit="1" customWidth="1"/>
    <col min="6406" max="6406" width="14.5" style="102" customWidth="1"/>
    <col min="6407" max="6407" width="13.625" style="102" customWidth="1"/>
    <col min="6408" max="6408" width="14.875" style="102" customWidth="1"/>
    <col min="6409" max="6410" width="14.125" style="102" customWidth="1"/>
    <col min="6411" max="6411" width="11.625" style="102" customWidth="1"/>
    <col min="6412" max="6653" width="11.125" style="102"/>
    <col min="6654" max="6654" width="2.125" style="102" customWidth="1"/>
    <col min="6655" max="6655" width="8.5" style="102" bestFit="1" customWidth="1"/>
    <col min="6656" max="6656" width="25.5" style="102" customWidth="1"/>
    <col min="6657" max="6660" width="11.125" style="102"/>
    <col min="6661" max="6661" width="10.625" style="102" bestFit="1" customWidth="1"/>
    <col min="6662" max="6662" width="14.5" style="102" customWidth="1"/>
    <col min="6663" max="6663" width="13.625" style="102" customWidth="1"/>
    <col min="6664" max="6664" width="14.875" style="102" customWidth="1"/>
    <col min="6665" max="6666" width="14.125" style="102" customWidth="1"/>
    <col min="6667" max="6667" width="11.625" style="102" customWidth="1"/>
    <col min="6668" max="6909" width="11.125" style="102"/>
    <col min="6910" max="6910" width="2.125" style="102" customWidth="1"/>
    <col min="6911" max="6911" width="8.5" style="102" bestFit="1" customWidth="1"/>
    <col min="6912" max="6912" width="25.5" style="102" customWidth="1"/>
    <col min="6913" max="6916" width="11.125" style="102"/>
    <col min="6917" max="6917" width="10.625" style="102" bestFit="1" customWidth="1"/>
    <col min="6918" max="6918" width="14.5" style="102" customWidth="1"/>
    <col min="6919" max="6919" width="13.625" style="102" customWidth="1"/>
    <col min="6920" max="6920" width="14.875" style="102" customWidth="1"/>
    <col min="6921" max="6922" width="14.125" style="102" customWidth="1"/>
    <col min="6923" max="6923" width="11.625" style="102" customWidth="1"/>
    <col min="6924" max="7165" width="11.125" style="102"/>
    <col min="7166" max="7166" width="2.125" style="102" customWidth="1"/>
    <col min="7167" max="7167" width="8.5" style="102" bestFit="1" customWidth="1"/>
    <col min="7168" max="7168" width="25.5" style="102" customWidth="1"/>
    <col min="7169" max="7172" width="11.125" style="102"/>
    <col min="7173" max="7173" width="10.625" style="102" bestFit="1" customWidth="1"/>
    <col min="7174" max="7174" width="14.5" style="102" customWidth="1"/>
    <col min="7175" max="7175" width="13.625" style="102" customWidth="1"/>
    <col min="7176" max="7176" width="14.875" style="102" customWidth="1"/>
    <col min="7177" max="7178" width="14.125" style="102" customWidth="1"/>
    <col min="7179" max="7179" width="11.625" style="102" customWidth="1"/>
    <col min="7180" max="7421" width="11.125" style="102"/>
    <col min="7422" max="7422" width="2.125" style="102" customWidth="1"/>
    <col min="7423" max="7423" width="8.5" style="102" bestFit="1" customWidth="1"/>
    <col min="7424" max="7424" width="25.5" style="102" customWidth="1"/>
    <col min="7425" max="7428" width="11.125" style="102"/>
    <col min="7429" max="7429" width="10.625" style="102" bestFit="1" customWidth="1"/>
    <col min="7430" max="7430" width="14.5" style="102" customWidth="1"/>
    <col min="7431" max="7431" width="13.625" style="102" customWidth="1"/>
    <col min="7432" max="7432" width="14.875" style="102" customWidth="1"/>
    <col min="7433" max="7434" width="14.125" style="102" customWidth="1"/>
    <col min="7435" max="7435" width="11.625" style="102" customWidth="1"/>
    <col min="7436" max="7677" width="11.125" style="102"/>
    <col min="7678" max="7678" width="2.125" style="102" customWidth="1"/>
    <col min="7679" max="7679" width="8.5" style="102" bestFit="1" customWidth="1"/>
    <col min="7680" max="7680" width="25.5" style="102" customWidth="1"/>
    <col min="7681" max="7684" width="11.125" style="102"/>
    <col min="7685" max="7685" width="10.625" style="102" bestFit="1" customWidth="1"/>
    <col min="7686" max="7686" width="14.5" style="102" customWidth="1"/>
    <col min="7687" max="7687" width="13.625" style="102" customWidth="1"/>
    <col min="7688" max="7688" width="14.875" style="102" customWidth="1"/>
    <col min="7689" max="7690" width="14.125" style="102" customWidth="1"/>
    <col min="7691" max="7691" width="11.625" style="102" customWidth="1"/>
    <col min="7692" max="7933" width="11.125" style="102"/>
    <col min="7934" max="7934" width="2.125" style="102" customWidth="1"/>
    <col min="7935" max="7935" width="8.5" style="102" bestFit="1" customWidth="1"/>
    <col min="7936" max="7936" width="25.5" style="102" customWidth="1"/>
    <col min="7937" max="7940" width="11.125" style="102"/>
    <col min="7941" max="7941" width="10.625" style="102" bestFit="1" customWidth="1"/>
    <col min="7942" max="7942" width="14.5" style="102" customWidth="1"/>
    <col min="7943" max="7943" width="13.625" style="102" customWidth="1"/>
    <col min="7944" max="7944" width="14.875" style="102" customWidth="1"/>
    <col min="7945" max="7946" width="14.125" style="102" customWidth="1"/>
    <col min="7947" max="7947" width="11.625" style="102" customWidth="1"/>
    <col min="7948" max="8189" width="11.125" style="102"/>
    <col min="8190" max="8190" width="2.125" style="102" customWidth="1"/>
    <col min="8191" max="8191" width="8.5" style="102" bestFit="1" customWidth="1"/>
    <col min="8192" max="8192" width="25.5" style="102" customWidth="1"/>
    <col min="8193" max="8196" width="11.125" style="102"/>
    <col min="8197" max="8197" width="10.625" style="102" bestFit="1" customWidth="1"/>
    <col min="8198" max="8198" width="14.5" style="102" customWidth="1"/>
    <col min="8199" max="8199" width="13.625" style="102" customWidth="1"/>
    <col min="8200" max="8200" width="14.875" style="102" customWidth="1"/>
    <col min="8201" max="8202" width="14.125" style="102" customWidth="1"/>
    <col min="8203" max="8203" width="11.625" style="102" customWidth="1"/>
    <col min="8204" max="8445" width="11.125" style="102"/>
    <col min="8446" max="8446" width="2.125" style="102" customWidth="1"/>
    <col min="8447" max="8447" width="8.5" style="102" bestFit="1" customWidth="1"/>
    <col min="8448" max="8448" width="25.5" style="102" customWidth="1"/>
    <col min="8449" max="8452" width="11.125" style="102"/>
    <col min="8453" max="8453" width="10.625" style="102" bestFit="1" customWidth="1"/>
    <col min="8454" max="8454" width="14.5" style="102" customWidth="1"/>
    <col min="8455" max="8455" width="13.625" style="102" customWidth="1"/>
    <col min="8456" max="8456" width="14.875" style="102" customWidth="1"/>
    <col min="8457" max="8458" width="14.125" style="102" customWidth="1"/>
    <col min="8459" max="8459" width="11.625" style="102" customWidth="1"/>
    <col min="8460" max="8701" width="11.125" style="102"/>
    <col min="8702" max="8702" width="2.125" style="102" customWidth="1"/>
    <col min="8703" max="8703" width="8.5" style="102" bestFit="1" customWidth="1"/>
    <col min="8704" max="8704" width="25.5" style="102" customWidth="1"/>
    <col min="8705" max="8708" width="11.125" style="102"/>
    <col min="8709" max="8709" width="10.625" style="102" bestFit="1" customWidth="1"/>
    <col min="8710" max="8710" width="14.5" style="102" customWidth="1"/>
    <col min="8711" max="8711" width="13.625" style="102" customWidth="1"/>
    <col min="8712" max="8712" width="14.875" style="102" customWidth="1"/>
    <col min="8713" max="8714" width="14.125" style="102" customWidth="1"/>
    <col min="8715" max="8715" width="11.625" style="102" customWidth="1"/>
    <col min="8716" max="8957" width="11.125" style="102"/>
    <col min="8958" max="8958" width="2.125" style="102" customWidth="1"/>
    <col min="8959" max="8959" width="8.5" style="102" bestFit="1" customWidth="1"/>
    <col min="8960" max="8960" width="25.5" style="102" customWidth="1"/>
    <col min="8961" max="8964" width="11.125" style="102"/>
    <col min="8965" max="8965" width="10.625" style="102" bestFit="1" customWidth="1"/>
    <col min="8966" max="8966" width="14.5" style="102" customWidth="1"/>
    <col min="8967" max="8967" width="13.625" style="102" customWidth="1"/>
    <col min="8968" max="8968" width="14.875" style="102" customWidth="1"/>
    <col min="8969" max="8970" width="14.125" style="102" customWidth="1"/>
    <col min="8971" max="8971" width="11.625" style="102" customWidth="1"/>
    <col min="8972" max="9213" width="11.125" style="102"/>
    <col min="9214" max="9214" width="2.125" style="102" customWidth="1"/>
    <col min="9215" max="9215" width="8.5" style="102" bestFit="1" customWidth="1"/>
    <col min="9216" max="9216" width="25.5" style="102" customWidth="1"/>
    <col min="9217" max="9220" width="11.125" style="102"/>
    <col min="9221" max="9221" width="10.625" style="102" bestFit="1" customWidth="1"/>
    <col min="9222" max="9222" width="14.5" style="102" customWidth="1"/>
    <col min="9223" max="9223" width="13.625" style="102" customWidth="1"/>
    <col min="9224" max="9224" width="14.875" style="102" customWidth="1"/>
    <col min="9225" max="9226" width="14.125" style="102" customWidth="1"/>
    <col min="9227" max="9227" width="11.625" style="102" customWidth="1"/>
    <col min="9228" max="9469" width="11.125" style="102"/>
    <col min="9470" max="9470" width="2.125" style="102" customWidth="1"/>
    <col min="9471" max="9471" width="8.5" style="102" bestFit="1" customWidth="1"/>
    <col min="9472" max="9472" width="25.5" style="102" customWidth="1"/>
    <col min="9473" max="9476" width="11.125" style="102"/>
    <col min="9477" max="9477" width="10.625" style="102" bestFit="1" customWidth="1"/>
    <col min="9478" max="9478" width="14.5" style="102" customWidth="1"/>
    <col min="9479" max="9479" width="13.625" style="102" customWidth="1"/>
    <col min="9480" max="9480" width="14.875" style="102" customWidth="1"/>
    <col min="9481" max="9482" width="14.125" style="102" customWidth="1"/>
    <col min="9483" max="9483" width="11.625" style="102" customWidth="1"/>
    <col min="9484" max="9725" width="11.125" style="102"/>
    <col min="9726" max="9726" width="2.125" style="102" customWidth="1"/>
    <col min="9727" max="9727" width="8.5" style="102" bestFit="1" customWidth="1"/>
    <col min="9728" max="9728" width="25.5" style="102" customWidth="1"/>
    <col min="9729" max="9732" width="11.125" style="102"/>
    <col min="9733" max="9733" width="10.625" style="102" bestFit="1" customWidth="1"/>
    <col min="9734" max="9734" width="14.5" style="102" customWidth="1"/>
    <col min="9735" max="9735" width="13.625" style="102" customWidth="1"/>
    <col min="9736" max="9736" width="14.875" style="102" customWidth="1"/>
    <col min="9737" max="9738" width="14.125" style="102" customWidth="1"/>
    <col min="9739" max="9739" width="11.625" style="102" customWidth="1"/>
    <col min="9740" max="9981" width="11.125" style="102"/>
    <col min="9982" max="9982" width="2.125" style="102" customWidth="1"/>
    <col min="9983" max="9983" width="8.5" style="102" bestFit="1" customWidth="1"/>
    <col min="9984" max="9984" width="25.5" style="102" customWidth="1"/>
    <col min="9985" max="9988" width="11.125" style="102"/>
    <col min="9989" max="9989" width="10.625" style="102" bestFit="1" customWidth="1"/>
    <col min="9990" max="9990" width="14.5" style="102" customWidth="1"/>
    <col min="9991" max="9991" width="13.625" style="102" customWidth="1"/>
    <col min="9992" max="9992" width="14.875" style="102" customWidth="1"/>
    <col min="9993" max="9994" width="14.125" style="102" customWidth="1"/>
    <col min="9995" max="9995" width="11.625" style="102" customWidth="1"/>
    <col min="9996" max="10237" width="11.125" style="102"/>
    <col min="10238" max="10238" width="2.125" style="102" customWidth="1"/>
    <col min="10239" max="10239" width="8.5" style="102" bestFit="1" customWidth="1"/>
    <col min="10240" max="10240" width="25.5" style="102" customWidth="1"/>
    <col min="10241" max="10244" width="11.125" style="102"/>
    <col min="10245" max="10245" width="10.625" style="102" bestFit="1" customWidth="1"/>
    <col min="10246" max="10246" width="14.5" style="102" customWidth="1"/>
    <col min="10247" max="10247" width="13.625" style="102" customWidth="1"/>
    <col min="10248" max="10248" width="14.875" style="102" customWidth="1"/>
    <col min="10249" max="10250" width="14.125" style="102" customWidth="1"/>
    <col min="10251" max="10251" width="11.625" style="102" customWidth="1"/>
    <col min="10252" max="10493" width="11.125" style="102"/>
    <col min="10494" max="10494" width="2.125" style="102" customWidth="1"/>
    <col min="10495" max="10495" width="8.5" style="102" bestFit="1" customWidth="1"/>
    <col min="10496" max="10496" width="25.5" style="102" customWidth="1"/>
    <col min="10497" max="10500" width="11.125" style="102"/>
    <col min="10501" max="10501" width="10.625" style="102" bestFit="1" customWidth="1"/>
    <col min="10502" max="10502" width="14.5" style="102" customWidth="1"/>
    <col min="10503" max="10503" width="13.625" style="102" customWidth="1"/>
    <col min="10504" max="10504" width="14.875" style="102" customWidth="1"/>
    <col min="10505" max="10506" width="14.125" style="102" customWidth="1"/>
    <col min="10507" max="10507" width="11.625" style="102" customWidth="1"/>
    <col min="10508" max="10749" width="11.125" style="102"/>
    <col min="10750" max="10750" width="2.125" style="102" customWidth="1"/>
    <col min="10751" max="10751" width="8.5" style="102" bestFit="1" customWidth="1"/>
    <col min="10752" max="10752" width="25.5" style="102" customWidth="1"/>
    <col min="10753" max="10756" width="11.125" style="102"/>
    <col min="10757" max="10757" width="10.625" style="102" bestFit="1" customWidth="1"/>
    <col min="10758" max="10758" width="14.5" style="102" customWidth="1"/>
    <col min="10759" max="10759" width="13.625" style="102" customWidth="1"/>
    <col min="10760" max="10760" width="14.875" style="102" customWidth="1"/>
    <col min="10761" max="10762" width="14.125" style="102" customWidth="1"/>
    <col min="10763" max="10763" width="11.625" style="102" customWidth="1"/>
    <col min="10764" max="11005" width="11.125" style="102"/>
    <col min="11006" max="11006" width="2.125" style="102" customWidth="1"/>
    <col min="11007" max="11007" width="8.5" style="102" bestFit="1" customWidth="1"/>
    <col min="11008" max="11008" width="25.5" style="102" customWidth="1"/>
    <col min="11009" max="11012" width="11.125" style="102"/>
    <col min="11013" max="11013" width="10.625" style="102" bestFit="1" customWidth="1"/>
    <col min="11014" max="11014" width="14.5" style="102" customWidth="1"/>
    <col min="11015" max="11015" width="13.625" style="102" customWidth="1"/>
    <col min="11016" max="11016" width="14.875" style="102" customWidth="1"/>
    <col min="11017" max="11018" width="14.125" style="102" customWidth="1"/>
    <col min="11019" max="11019" width="11.625" style="102" customWidth="1"/>
    <col min="11020" max="11261" width="11.125" style="102"/>
    <col min="11262" max="11262" width="2.125" style="102" customWidth="1"/>
    <col min="11263" max="11263" width="8.5" style="102" bestFit="1" customWidth="1"/>
    <col min="11264" max="11264" width="25.5" style="102" customWidth="1"/>
    <col min="11265" max="11268" width="11.125" style="102"/>
    <col min="11269" max="11269" width="10.625" style="102" bestFit="1" customWidth="1"/>
    <col min="11270" max="11270" width="14.5" style="102" customWidth="1"/>
    <col min="11271" max="11271" width="13.625" style="102" customWidth="1"/>
    <col min="11272" max="11272" width="14.875" style="102" customWidth="1"/>
    <col min="11273" max="11274" width="14.125" style="102" customWidth="1"/>
    <col min="11275" max="11275" width="11.625" style="102" customWidth="1"/>
    <col min="11276" max="11517" width="11.125" style="102"/>
    <col min="11518" max="11518" width="2.125" style="102" customWidth="1"/>
    <col min="11519" max="11519" width="8.5" style="102" bestFit="1" customWidth="1"/>
    <col min="11520" max="11520" width="25.5" style="102" customWidth="1"/>
    <col min="11521" max="11524" width="11.125" style="102"/>
    <col min="11525" max="11525" width="10.625" style="102" bestFit="1" customWidth="1"/>
    <col min="11526" max="11526" width="14.5" style="102" customWidth="1"/>
    <col min="11527" max="11527" width="13.625" style="102" customWidth="1"/>
    <col min="11528" max="11528" width="14.875" style="102" customWidth="1"/>
    <col min="11529" max="11530" width="14.125" style="102" customWidth="1"/>
    <col min="11531" max="11531" width="11.625" style="102" customWidth="1"/>
    <col min="11532" max="11773" width="11.125" style="102"/>
    <col min="11774" max="11774" width="2.125" style="102" customWidth="1"/>
    <col min="11775" max="11775" width="8.5" style="102" bestFit="1" customWidth="1"/>
    <col min="11776" max="11776" width="25.5" style="102" customWidth="1"/>
    <col min="11777" max="11780" width="11.125" style="102"/>
    <col min="11781" max="11781" width="10.625" style="102" bestFit="1" customWidth="1"/>
    <col min="11782" max="11782" width="14.5" style="102" customWidth="1"/>
    <col min="11783" max="11783" width="13.625" style="102" customWidth="1"/>
    <col min="11784" max="11784" width="14.875" style="102" customWidth="1"/>
    <col min="11785" max="11786" width="14.125" style="102" customWidth="1"/>
    <col min="11787" max="11787" width="11.625" style="102" customWidth="1"/>
    <col min="11788" max="12029" width="11.125" style="102"/>
    <col min="12030" max="12030" width="2.125" style="102" customWidth="1"/>
    <col min="12031" max="12031" width="8.5" style="102" bestFit="1" customWidth="1"/>
    <col min="12032" max="12032" width="25.5" style="102" customWidth="1"/>
    <col min="12033" max="12036" width="11.125" style="102"/>
    <col min="12037" max="12037" width="10.625" style="102" bestFit="1" customWidth="1"/>
    <col min="12038" max="12038" width="14.5" style="102" customWidth="1"/>
    <col min="12039" max="12039" width="13.625" style="102" customWidth="1"/>
    <col min="12040" max="12040" width="14.875" style="102" customWidth="1"/>
    <col min="12041" max="12042" width="14.125" style="102" customWidth="1"/>
    <col min="12043" max="12043" width="11.625" style="102" customWidth="1"/>
    <col min="12044" max="12285" width="11.125" style="102"/>
    <col min="12286" max="12286" width="2.125" style="102" customWidth="1"/>
    <col min="12287" max="12287" width="8.5" style="102" bestFit="1" customWidth="1"/>
    <col min="12288" max="12288" width="25.5" style="102" customWidth="1"/>
    <col min="12289" max="12292" width="11.125" style="102"/>
    <col min="12293" max="12293" width="10.625" style="102" bestFit="1" customWidth="1"/>
    <col min="12294" max="12294" width="14.5" style="102" customWidth="1"/>
    <col min="12295" max="12295" width="13.625" style="102" customWidth="1"/>
    <col min="12296" max="12296" width="14.875" style="102" customWidth="1"/>
    <col min="12297" max="12298" width="14.125" style="102" customWidth="1"/>
    <col min="12299" max="12299" width="11.625" style="102" customWidth="1"/>
    <col min="12300" max="12541" width="11.125" style="102"/>
    <col min="12542" max="12542" width="2.125" style="102" customWidth="1"/>
    <col min="12543" max="12543" width="8.5" style="102" bestFit="1" customWidth="1"/>
    <col min="12544" max="12544" width="25.5" style="102" customWidth="1"/>
    <col min="12545" max="12548" width="11.125" style="102"/>
    <col min="12549" max="12549" width="10.625" style="102" bestFit="1" customWidth="1"/>
    <col min="12550" max="12550" width="14.5" style="102" customWidth="1"/>
    <col min="12551" max="12551" width="13.625" style="102" customWidth="1"/>
    <col min="12552" max="12552" width="14.875" style="102" customWidth="1"/>
    <col min="12553" max="12554" width="14.125" style="102" customWidth="1"/>
    <col min="12555" max="12555" width="11.625" style="102" customWidth="1"/>
    <col min="12556" max="12797" width="11.125" style="102"/>
    <col min="12798" max="12798" width="2.125" style="102" customWidth="1"/>
    <col min="12799" max="12799" width="8.5" style="102" bestFit="1" customWidth="1"/>
    <col min="12800" max="12800" width="25.5" style="102" customWidth="1"/>
    <col min="12801" max="12804" width="11.125" style="102"/>
    <col min="12805" max="12805" width="10.625" style="102" bestFit="1" customWidth="1"/>
    <col min="12806" max="12806" width="14.5" style="102" customWidth="1"/>
    <col min="12807" max="12807" width="13.625" style="102" customWidth="1"/>
    <col min="12808" max="12808" width="14.875" style="102" customWidth="1"/>
    <col min="12809" max="12810" width="14.125" style="102" customWidth="1"/>
    <col min="12811" max="12811" width="11.625" style="102" customWidth="1"/>
    <col min="12812" max="13053" width="11.125" style="102"/>
    <col min="13054" max="13054" width="2.125" style="102" customWidth="1"/>
    <col min="13055" max="13055" width="8.5" style="102" bestFit="1" customWidth="1"/>
    <col min="13056" max="13056" width="25.5" style="102" customWidth="1"/>
    <col min="13057" max="13060" width="11.125" style="102"/>
    <col min="13061" max="13061" width="10.625" style="102" bestFit="1" customWidth="1"/>
    <col min="13062" max="13062" width="14.5" style="102" customWidth="1"/>
    <col min="13063" max="13063" width="13.625" style="102" customWidth="1"/>
    <col min="13064" max="13064" width="14.875" style="102" customWidth="1"/>
    <col min="13065" max="13066" width="14.125" style="102" customWidth="1"/>
    <col min="13067" max="13067" width="11.625" style="102" customWidth="1"/>
    <col min="13068" max="13309" width="11.125" style="102"/>
    <col min="13310" max="13310" width="2.125" style="102" customWidth="1"/>
    <col min="13311" max="13311" width="8.5" style="102" bestFit="1" customWidth="1"/>
    <col min="13312" max="13312" width="25.5" style="102" customWidth="1"/>
    <col min="13313" max="13316" width="11.125" style="102"/>
    <col min="13317" max="13317" width="10.625" style="102" bestFit="1" customWidth="1"/>
    <col min="13318" max="13318" width="14.5" style="102" customWidth="1"/>
    <col min="13319" max="13319" width="13.625" style="102" customWidth="1"/>
    <col min="13320" max="13320" width="14.875" style="102" customWidth="1"/>
    <col min="13321" max="13322" width="14.125" style="102" customWidth="1"/>
    <col min="13323" max="13323" width="11.625" style="102" customWidth="1"/>
    <col min="13324" max="13565" width="11.125" style="102"/>
    <col min="13566" max="13566" width="2.125" style="102" customWidth="1"/>
    <col min="13567" max="13567" width="8.5" style="102" bestFit="1" customWidth="1"/>
    <col min="13568" max="13568" width="25.5" style="102" customWidth="1"/>
    <col min="13569" max="13572" width="11.125" style="102"/>
    <col min="13573" max="13573" width="10.625" style="102" bestFit="1" customWidth="1"/>
    <col min="13574" max="13574" width="14.5" style="102" customWidth="1"/>
    <col min="13575" max="13575" width="13.625" style="102" customWidth="1"/>
    <col min="13576" max="13576" width="14.875" style="102" customWidth="1"/>
    <col min="13577" max="13578" width="14.125" style="102" customWidth="1"/>
    <col min="13579" max="13579" width="11.625" style="102" customWidth="1"/>
    <col min="13580" max="13821" width="11.125" style="102"/>
    <col min="13822" max="13822" width="2.125" style="102" customWidth="1"/>
    <col min="13823" max="13823" width="8.5" style="102" bestFit="1" customWidth="1"/>
    <col min="13824" max="13824" width="25.5" style="102" customWidth="1"/>
    <col min="13825" max="13828" width="11.125" style="102"/>
    <col min="13829" max="13829" width="10.625" style="102" bestFit="1" customWidth="1"/>
    <col min="13830" max="13830" width="14.5" style="102" customWidth="1"/>
    <col min="13831" max="13831" width="13.625" style="102" customWidth="1"/>
    <col min="13832" max="13832" width="14.875" style="102" customWidth="1"/>
    <col min="13833" max="13834" width="14.125" style="102" customWidth="1"/>
    <col min="13835" max="13835" width="11.625" style="102" customWidth="1"/>
    <col min="13836" max="14077" width="11.125" style="102"/>
    <col min="14078" max="14078" width="2.125" style="102" customWidth="1"/>
    <col min="14079" max="14079" width="8.5" style="102" bestFit="1" customWidth="1"/>
    <col min="14080" max="14080" width="25.5" style="102" customWidth="1"/>
    <col min="14081" max="14084" width="11.125" style="102"/>
    <col min="14085" max="14085" width="10.625" style="102" bestFit="1" customWidth="1"/>
    <col min="14086" max="14086" width="14.5" style="102" customWidth="1"/>
    <col min="14087" max="14087" width="13.625" style="102" customWidth="1"/>
    <col min="14088" max="14088" width="14.875" style="102" customWidth="1"/>
    <col min="14089" max="14090" width="14.125" style="102" customWidth="1"/>
    <col min="14091" max="14091" width="11.625" style="102" customWidth="1"/>
    <col min="14092" max="14333" width="11.125" style="102"/>
    <col min="14334" max="14334" width="2.125" style="102" customWidth="1"/>
    <col min="14335" max="14335" width="8.5" style="102" bestFit="1" customWidth="1"/>
    <col min="14336" max="14336" width="25.5" style="102" customWidth="1"/>
    <col min="14337" max="14340" width="11.125" style="102"/>
    <col min="14341" max="14341" width="10.625" style="102" bestFit="1" customWidth="1"/>
    <col min="14342" max="14342" width="14.5" style="102" customWidth="1"/>
    <col min="14343" max="14343" width="13.625" style="102" customWidth="1"/>
    <col min="14344" max="14344" width="14.875" style="102" customWidth="1"/>
    <col min="14345" max="14346" width="14.125" style="102" customWidth="1"/>
    <col min="14347" max="14347" width="11.625" style="102" customWidth="1"/>
    <col min="14348" max="14589" width="11.125" style="102"/>
    <col min="14590" max="14590" width="2.125" style="102" customWidth="1"/>
    <col min="14591" max="14591" width="8.5" style="102" bestFit="1" customWidth="1"/>
    <col min="14592" max="14592" width="25.5" style="102" customWidth="1"/>
    <col min="14593" max="14596" width="11.125" style="102"/>
    <col min="14597" max="14597" width="10.625" style="102" bestFit="1" customWidth="1"/>
    <col min="14598" max="14598" width="14.5" style="102" customWidth="1"/>
    <col min="14599" max="14599" width="13.625" style="102" customWidth="1"/>
    <col min="14600" max="14600" width="14.875" style="102" customWidth="1"/>
    <col min="14601" max="14602" width="14.125" style="102" customWidth="1"/>
    <col min="14603" max="14603" width="11.625" style="102" customWidth="1"/>
    <col min="14604" max="14845" width="11.125" style="102"/>
    <col min="14846" max="14846" width="2.125" style="102" customWidth="1"/>
    <col min="14847" max="14847" width="8.5" style="102" bestFit="1" customWidth="1"/>
    <col min="14848" max="14848" width="25.5" style="102" customWidth="1"/>
    <col min="14849" max="14852" width="11.125" style="102"/>
    <col min="14853" max="14853" width="10.625" style="102" bestFit="1" customWidth="1"/>
    <col min="14854" max="14854" width="14.5" style="102" customWidth="1"/>
    <col min="14855" max="14855" width="13.625" style="102" customWidth="1"/>
    <col min="14856" max="14856" width="14.875" style="102" customWidth="1"/>
    <col min="14857" max="14858" width="14.125" style="102" customWidth="1"/>
    <col min="14859" max="14859" width="11.625" style="102" customWidth="1"/>
    <col min="14860" max="15101" width="11.125" style="102"/>
    <col min="15102" max="15102" width="2.125" style="102" customWidth="1"/>
    <col min="15103" max="15103" width="8.5" style="102" bestFit="1" customWidth="1"/>
    <col min="15104" max="15104" width="25.5" style="102" customWidth="1"/>
    <col min="15105" max="15108" width="11.125" style="102"/>
    <col min="15109" max="15109" width="10.625" style="102" bestFit="1" customWidth="1"/>
    <col min="15110" max="15110" width="14.5" style="102" customWidth="1"/>
    <col min="15111" max="15111" width="13.625" style="102" customWidth="1"/>
    <col min="15112" max="15112" width="14.875" style="102" customWidth="1"/>
    <col min="15113" max="15114" width="14.125" style="102" customWidth="1"/>
    <col min="15115" max="15115" width="11.625" style="102" customWidth="1"/>
    <col min="15116" max="15357" width="11.125" style="102"/>
    <col min="15358" max="15358" width="2.125" style="102" customWidth="1"/>
    <col min="15359" max="15359" width="8.5" style="102" bestFit="1" customWidth="1"/>
    <col min="15360" max="15360" width="25.5" style="102" customWidth="1"/>
    <col min="15361" max="15364" width="11.125" style="102"/>
    <col min="15365" max="15365" width="10.625" style="102" bestFit="1" customWidth="1"/>
    <col min="15366" max="15366" width="14.5" style="102" customWidth="1"/>
    <col min="15367" max="15367" width="13.625" style="102" customWidth="1"/>
    <col min="15368" max="15368" width="14.875" style="102" customWidth="1"/>
    <col min="15369" max="15370" width="14.125" style="102" customWidth="1"/>
    <col min="15371" max="15371" width="11.625" style="102" customWidth="1"/>
    <col min="15372" max="15613" width="11.125" style="102"/>
    <col min="15614" max="15614" width="2.125" style="102" customWidth="1"/>
    <col min="15615" max="15615" width="8.5" style="102" bestFit="1" customWidth="1"/>
    <col min="15616" max="15616" width="25.5" style="102" customWidth="1"/>
    <col min="15617" max="15620" width="11.125" style="102"/>
    <col min="15621" max="15621" width="10.625" style="102" bestFit="1" customWidth="1"/>
    <col min="15622" max="15622" width="14.5" style="102" customWidth="1"/>
    <col min="15623" max="15623" width="13.625" style="102" customWidth="1"/>
    <col min="15624" max="15624" width="14.875" style="102" customWidth="1"/>
    <col min="15625" max="15626" width="14.125" style="102" customWidth="1"/>
    <col min="15627" max="15627" width="11.625" style="102" customWidth="1"/>
    <col min="15628" max="15869" width="11.125" style="102"/>
    <col min="15870" max="15870" width="2.125" style="102" customWidth="1"/>
    <col min="15871" max="15871" width="8.5" style="102" bestFit="1" customWidth="1"/>
    <col min="15872" max="15872" width="25.5" style="102" customWidth="1"/>
    <col min="15873" max="15876" width="11.125" style="102"/>
    <col min="15877" max="15877" width="10.625" style="102" bestFit="1" customWidth="1"/>
    <col min="15878" max="15878" width="14.5" style="102" customWidth="1"/>
    <col min="15879" max="15879" width="13.625" style="102" customWidth="1"/>
    <col min="15880" max="15880" width="14.875" style="102" customWidth="1"/>
    <col min="15881" max="15882" width="14.125" style="102" customWidth="1"/>
    <col min="15883" max="15883" width="11.625" style="102" customWidth="1"/>
    <col min="15884" max="16125" width="11.125" style="102"/>
    <col min="16126" max="16126" width="2.125" style="102" customWidth="1"/>
    <col min="16127" max="16127" width="8.5" style="102" bestFit="1" customWidth="1"/>
    <col min="16128" max="16128" width="25.5" style="102" customWidth="1"/>
    <col min="16129" max="16132" width="11.125" style="102"/>
    <col min="16133" max="16133" width="10.625" style="102" bestFit="1" customWidth="1"/>
    <col min="16134" max="16134" width="14.5" style="102" customWidth="1"/>
    <col min="16135" max="16135" width="13.625" style="102" customWidth="1"/>
    <col min="16136" max="16136" width="14.875" style="102" customWidth="1"/>
    <col min="16137" max="16138" width="14.125" style="102" customWidth="1"/>
    <col min="16139" max="16139" width="11.625" style="102" customWidth="1"/>
    <col min="16140" max="16384" width="11.125" style="102"/>
  </cols>
  <sheetData>
    <row r="2" spans="2:13" ht="21">
      <c r="B2" s="197"/>
      <c r="C2" s="197"/>
      <c r="D2" s="197"/>
      <c r="E2" s="197"/>
      <c r="F2" s="197"/>
    </row>
    <row r="3" spans="2:13" ht="3.95" customHeight="1">
      <c r="D3" s="103"/>
      <c r="E3" s="103"/>
      <c r="F3" s="103"/>
    </row>
    <row r="4" spans="2:13" ht="23.25" customHeight="1">
      <c r="B4" s="104"/>
      <c r="C4" s="104"/>
      <c r="D4" s="105"/>
      <c r="E4" s="105"/>
      <c r="F4" s="104"/>
    </row>
    <row r="5" spans="2:13">
      <c r="B5" s="198"/>
      <c r="C5" s="198"/>
      <c r="D5" s="198"/>
      <c r="E5" s="106"/>
    </row>
    <row r="6" spans="2:13" ht="15" customHeight="1">
      <c r="B6" s="202" t="s">
        <v>61</v>
      </c>
      <c r="C6" s="202"/>
      <c r="D6" s="17">
        <f>'[2]Punto de Equilibrio Dinero'!H15</f>
        <v>5</v>
      </c>
      <c r="E6" s="199" t="s">
        <v>77</v>
      </c>
      <c r="F6" s="200"/>
      <c r="G6" s="201"/>
      <c r="H6" s="198"/>
      <c r="I6" s="198"/>
      <c r="J6" s="198"/>
    </row>
    <row r="7" spans="2:13" s="107" customFormat="1" ht="45">
      <c r="B7" s="108" t="s">
        <v>78</v>
      </c>
      <c r="C7" s="109" t="s">
        <v>3</v>
      </c>
      <c r="D7" s="110" t="s">
        <v>79</v>
      </c>
      <c r="E7" s="111" t="s">
        <v>80</v>
      </c>
      <c r="F7" s="111" t="s">
        <v>81</v>
      </c>
      <c r="G7" s="111" t="s">
        <v>82</v>
      </c>
      <c r="H7" s="109" t="s">
        <v>69</v>
      </c>
      <c r="I7" s="109" t="s">
        <v>70</v>
      </c>
      <c r="J7" s="109" t="s">
        <v>83</v>
      </c>
      <c r="K7" s="112"/>
    </row>
    <row r="8" spans="2:13">
      <c r="B8" s="113" t="str">
        <f>'[2]Costo variable'!$A8</f>
        <v>Arroz</v>
      </c>
      <c r="C8" s="113" t="str">
        <f>'[2]Costo variable'!B8</f>
        <v>Libra</v>
      </c>
      <c r="D8" s="18">
        <f>'[2]Costo variable'!$G8/'[2]Costo variable'!$G$23</f>
        <v>0.32362459546925565</v>
      </c>
      <c r="E8" s="19">
        <f>F8/$D$6</f>
        <v>49.682485062720929</v>
      </c>
      <c r="F8" s="19">
        <f>(G8*12)/52</f>
        <v>248.41242531360464</v>
      </c>
      <c r="G8" s="19">
        <f>'[2]Costos fijos mensuales'!$G$45/'[2]Punto de equilibrio Productos'!$J$23*D8</f>
        <v>1076.45384302562</v>
      </c>
      <c r="H8" s="20">
        <f>'[2]Costo variable'!$E8-'[2]Costo variable'!$D8</f>
        <v>0.15000000000000002</v>
      </c>
      <c r="I8" s="21">
        <f>'[2]Costo variable'!I8</f>
        <v>0.30000000000000004</v>
      </c>
      <c r="J8" s="114">
        <f>H8*D8</f>
        <v>4.8543689320388356E-2</v>
      </c>
      <c r="K8" s="115"/>
      <c r="L8" s="116"/>
      <c r="M8" s="117"/>
    </row>
    <row r="9" spans="2:13">
      <c r="B9" s="113" t="str">
        <f>'[2]Costo variable'!$A9</f>
        <v>Azúcar</v>
      </c>
      <c r="C9" s="113" t="str">
        <f>'[2]Costo variable'!B9</f>
        <v>Libra</v>
      </c>
      <c r="D9" s="18">
        <f>'[2]Costo variable'!$G9/'[2]Costo variable'!$G$23</f>
        <v>0.20711974110032363</v>
      </c>
      <c r="E9" s="19">
        <f t="shared" ref="E9:E22" si="0">F9/$D$6</f>
        <v>31.7967904401414</v>
      </c>
      <c r="F9" s="19">
        <f t="shared" ref="F9:F22" si="1">(G9*12)/52</f>
        <v>158.98395220070699</v>
      </c>
      <c r="G9" s="19">
        <f>'[2]Costos fijos mensuales'!$G$45/'[2]Punto de equilibrio Productos'!$J$23*D9</f>
        <v>688.93045953639694</v>
      </c>
      <c r="H9" s="20">
        <f>'[2]Costo variable'!$E9-'[2]Costo variable'!$D9</f>
        <v>7.0000000000000007E-2</v>
      </c>
      <c r="I9" s="21">
        <f>'[2]Costo variable'!I9</f>
        <v>0.21875</v>
      </c>
      <c r="J9" s="114">
        <f t="shared" ref="J9:J22" si="2">H9*D9</f>
        <v>1.4498381877022655E-2</v>
      </c>
      <c r="K9" s="115"/>
      <c r="L9" s="116"/>
      <c r="M9" s="117"/>
    </row>
    <row r="10" spans="2:13">
      <c r="B10" s="113" t="str">
        <f>'[2]Costo variable'!$A10</f>
        <v xml:space="preserve">Huevos </v>
      </c>
      <c r="C10" s="113" t="str">
        <f>'[2]Costo variable'!B10</f>
        <v>Unidades</v>
      </c>
      <c r="D10" s="18">
        <f>'[2]Costo variable'!$G10/'[2]Costo variable'!$G$23</f>
        <v>0.14563106796116504</v>
      </c>
      <c r="E10" s="19">
        <f t="shared" si="0"/>
        <v>22.357118278224419</v>
      </c>
      <c r="F10" s="19">
        <f t="shared" si="1"/>
        <v>111.7855913911221</v>
      </c>
      <c r="G10" s="19">
        <f>'[2]Costos fijos mensuales'!$G$45/'[2]Punto de equilibrio Productos'!$J$23*D10</f>
        <v>484.40422936152902</v>
      </c>
      <c r="H10" s="20">
        <f>'[2]Costo variable'!$E10-'[2]Costo variable'!$D10</f>
        <v>0.06</v>
      </c>
      <c r="I10" s="21">
        <f>'[2]Costo variable'!I10</f>
        <v>0.4</v>
      </c>
      <c r="J10" s="114">
        <f t="shared" si="2"/>
        <v>8.7378640776699015E-3</v>
      </c>
      <c r="K10" s="115"/>
      <c r="L10" s="116"/>
      <c r="M10" s="117"/>
    </row>
    <row r="11" spans="2:13">
      <c r="B11" s="113" t="str">
        <f>'[2]Costo variable'!$A11</f>
        <v>Aceite 1 litro</v>
      </c>
      <c r="C11" s="113" t="str">
        <f>'[2]Costo variable'!B11</f>
        <v>Botellas</v>
      </c>
      <c r="D11" s="18">
        <f>'[2]Costo variable'!$G11/'[2]Costo variable'!$G$23</f>
        <v>0.12944983818770225</v>
      </c>
      <c r="E11" s="19">
        <f t="shared" si="0"/>
        <v>19.872994025088371</v>
      </c>
      <c r="F11" s="19">
        <f t="shared" si="1"/>
        <v>99.364970125441857</v>
      </c>
      <c r="G11" s="19">
        <f>'[2]Costos fijos mensuales'!$G$45/'[2]Punto de equilibrio Productos'!$J$23*D11</f>
        <v>430.58153721024803</v>
      </c>
      <c r="H11" s="20">
        <f>'[2]Costo variable'!$E11-'[2]Costo variable'!$D11</f>
        <v>0.30000000000000004</v>
      </c>
      <c r="I11" s="21">
        <f>'[2]Costo variable'!I11</f>
        <v>0.30000000000000004</v>
      </c>
      <c r="J11" s="114">
        <f t="shared" si="2"/>
        <v>3.8834951456310683E-2</v>
      </c>
      <c r="K11" s="115"/>
      <c r="L11" s="116"/>
      <c r="M11" s="117"/>
    </row>
    <row r="12" spans="2:13">
      <c r="B12" s="113" t="str">
        <f>'[2]Costo variable'!$A12</f>
        <v>Aceite 1/2 litro</v>
      </c>
      <c r="C12" s="113" t="str">
        <f>'[2]Costo variable'!B12</f>
        <v>Botellas</v>
      </c>
      <c r="D12" s="18">
        <f>'[2]Costo variable'!$G12/'[2]Costo variable'!$G$23</f>
        <v>0.1941747572815534</v>
      </c>
      <c r="E12" s="19">
        <f t="shared" si="0"/>
        <v>29.809491037632558</v>
      </c>
      <c r="F12" s="19">
        <f t="shared" si="1"/>
        <v>149.04745518816279</v>
      </c>
      <c r="G12" s="19">
        <f>'[2]Costos fijos mensuales'!$G$45/'[2]Punto de equilibrio Productos'!$J$23*D12</f>
        <v>645.8723058153721</v>
      </c>
      <c r="H12" s="20">
        <f>'[2]Costo variable'!$E12-'[2]Costo variable'!$D12</f>
        <v>0.25</v>
      </c>
      <c r="I12" s="21">
        <f>'[2]Costo variable'!I12</f>
        <v>0.33333333333333337</v>
      </c>
      <c r="J12" s="114">
        <f t="shared" si="2"/>
        <v>4.8543689320388349E-2</v>
      </c>
      <c r="K12" s="115"/>
      <c r="L12" s="116"/>
      <c r="M12" s="117"/>
    </row>
    <row r="13" spans="2:13">
      <c r="B13" s="113">
        <f>'[2]Costo variable'!$A13</f>
        <v>0</v>
      </c>
      <c r="C13" s="113">
        <f>'[2]Costo variable'!B13</f>
        <v>0</v>
      </c>
      <c r="D13" s="18">
        <f>'[2]Costo variable'!$G13/'[2]Costo variable'!$G$23</f>
        <v>0</v>
      </c>
      <c r="E13" s="19">
        <f t="shared" si="0"/>
        <v>0</v>
      </c>
      <c r="F13" s="19">
        <f t="shared" si="1"/>
        <v>0</v>
      </c>
      <c r="G13" s="19">
        <f>'[2]Costos fijos mensuales'!$G$45/'[2]Punto de equilibrio Productos'!$J$23*D13</f>
        <v>0</v>
      </c>
      <c r="H13" s="20">
        <f>'[2]Costo variable'!$E13-'[2]Costo variable'!$D13</f>
        <v>0</v>
      </c>
      <c r="I13" s="21" t="e">
        <f>'[2]Costo variable'!I13</f>
        <v>#DIV/0!</v>
      </c>
      <c r="J13" s="114">
        <f t="shared" si="2"/>
        <v>0</v>
      </c>
      <c r="K13" s="115"/>
      <c r="L13" s="116"/>
    </row>
    <row r="14" spans="2:13">
      <c r="B14" s="113">
        <f>'[2]Costo variable'!$A14</f>
        <v>0</v>
      </c>
      <c r="C14" s="113">
        <f>'[2]Costo variable'!B14</f>
        <v>0</v>
      </c>
      <c r="D14" s="18">
        <f>'[2]Costo variable'!$G14/'[2]Costo variable'!$G$23</f>
        <v>0</v>
      </c>
      <c r="E14" s="19">
        <f t="shared" si="0"/>
        <v>0</v>
      </c>
      <c r="F14" s="19">
        <f t="shared" si="1"/>
        <v>0</v>
      </c>
      <c r="G14" s="19">
        <f>'[2]Costos fijos mensuales'!$G$45/'[2]Punto de equilibrio Productos'!$J$23*D14</f>
        <v>0</v>
      </c>
      <c r="H14" s="20">
        <f>'[2]Costo variable'!$E14-'[2]Costo variable'!$D14</f>
        <v>0</v>
      </c>
      <c r="I14" s="21" t="e">
        <f>'[2]Costo variable'!I14</f>
        <v>#DIV/0!</v>
      </c>
      <c r="J14" s="114">
        <f t="shared" si="2"/>
        <v>0</v>
      </c>
      <c r="K14" s="115"/>
    </row>
    <row r="15" spans="2:13">
      <c r="B15" s="113">
        <f>'[2]Costo variable'!$A15</f>
        <v>0</v>
      </c>
      <c r="C15" s="113">
        <f>'[2]Costo variable'!B15</f>
        <v>0</v>
      </c>
      <c r="D15" s="18">
        <f>'[2]Costo variable'!$G15/'[2]Costo variable'!$G$23</f>
        <v>0</v>
      </c>
      <c r="E15" s="19">
        <f t="shared" si="0"/>
        <v>0</v>
      </c>
      <c r="F15" s="19">
        <f t="shared" si="1"/>
        <v>0</v>
      </c>
      <c r="G15" s="19">
        <f>'[2]Costos fijos mensuales'!$G$45/'[2]Punto de equilibrio Productos'!$J$23*D15</f>
        <v>0</v>
      </c>
      <c r="H15" s="20">
        <f>'[2]Costo variable'!$E15-'[2]Costo variable'!$D15</f>
        <v>0</v>
      </c>
      <c r="I15" s="21" t="e">
        <f>'[2]Costo variable'!I15</f>
        <v>#DIV/0!</v>
      </c>
      <c r="J15" s="114">
        <f t="shared" si="2"/>
        <v>0</v>
      </c>
      <c r="K15" s="115"/>
    </row>
    <row r="16" spans="2:13">
      <c r="B16" s="113">
        <f>'[2]Costo variable'!$A16</f>
        <v>0</v>
      </c>
      <c r="C16" s="113">
        <f>'[2]Costo variable'!B16</f>
        <v>0</v>
      </c>
      <c r="D16" s="18">
        <f>'[2]Costo variable'!$G16/'[2]Costo variable'!$G$23</f>
        <v>0</v>
      </c>
      <c r="E16" s="19">
        <f t="shared" si="0"/>
        <v>0</v>
      </c>
      <c r="F16" s="19">
        <f t="shared" si="1"/>
        <v>0</v>
      </c>
      <c r="G16" s="19">
        <f>'[2]Costos fijos mensuales'!$G$45/'[2]Punto de equilibrio Productos'!$J$23*D16</f>
        <v>0</v>
      </c>
      <c r="H16" s="20">
        <f>'[2]Costo variable'!$E16-'[2]Costo variable'!$D16</f>
        <v>0</v>
      </c>
      <c r="I16" s="21" t="e">
        <f>'[2]Costo variable'!I16</f>
        <v>#DIV/0!</v>
      </c>
      <c r="J16" s="114">
        <f t="shared" si="2"/>
        <v>0</v>
      </c>
      <c r="K16" s="115"/>
    </row>
    <row r="17" spans="2:13">
      <c r="B17" s="113">
        <f>'[2]Costo variable'!$A17</f>
        <v>0</v>
      </c>
      <c r="C17" s="113">
        <f>'[2]Costo variable'!B17</f>
        <v>0</v>
      </c>
      <c r="D17" s="18">
        <f>'[2]Costo variable'!$G17/'[2]Costo variable'!$G$23</f>
        <v>0</v>
      </c>
      <c r="E17" s="19">
        <f t="shared" si="0"/>
        <v>0</v>
      </c>
      <c r="F17" s="19">
        <f t="shared" si="1"/>
        <v>0</v>
      </c>
      <c r="G17" s="19">
        <f>'[2]Costos fijos mensuales'!$G$45/'[2]Punto de equilibrio Productos'!$J$23*D17</f>
        <v>0</v>
      </c>
      <c r="H17" s="20">
        <f>'[2]Costo variable'!$E17-'[2]Costo variable'!$D17</f>
        <v>0</v>
      </c>
      <c r="I17" s="21" t="e">
        <f>'[2]Costo variable'!I17</f>
        <v>#DIV/0!</v>
      </c>
      <c r="J17" s="114">
        <f t="shared" si="2"/>
        <v>0</v>
      </c>
      <c r="K17" s="115"/>
    </row>
    <row r="18" spans="2:13">
      <c r="B18" s="113">
        <f>'[2]Costo variable'!$A18</f>
        <v>0</v>
      </c>
      <c r="C18" s="113">
        <f>'[2]Costo variable'!B18</f>
        <v>0</v>
      </c>
      <c r="D18" s="18">
        <f>'[2]Costo variable'!$G18/'[2]Costo variable'!$G$23</f>
        <v>0</v>
      </c>
      <c r="E18" s="19">
        <f t="shared" si="0"/>
        <v>0</v>
      </c>
      <c r="F18" s="19">
        <f t="shared" si="1"/>
        <v>0</v>
      </c>
      <c r="G18" s="19">
        <f>'[2]Costos fijos mensuales'!$G$45/'[2]Punto de equilibrio Productos'!$J$23*D18</f>
        <v>0</v>
      </c>
      <c r="H18" s="20">
        <f>'[2]Costo variable'!$E18-'[2]Costo variable'!$D18</f>
        <v>0</v>
      </c>
      <c r="I18" s="21" t="e">
        <f>'[2]Costo variable'!I18</f>
        <v>#DIV/0!</v>
      </c>
      <c r="J18" s="114">
        <f t="shared" si="2"/>
        <v>0</v>
      </c>
      <c r="K18" s="115"/>
    </row>
    <row r="19" spans="2:13">
      <c r="B19" s="113">
        <f>'[2]Costo variable'!$A19</f>
        <v>0</v>
      </c>
      <c r="C19" s="113">
        <f>'[2]Costo variable'!B19</f>
        <v>0</v>
      </c>
      <c r="D19" s="18">
        <f>'[2]Costo variable'!$G19/'[2]Costo variable'!$G$23</f>
        <v>0</v>
      </c>
      <c r="E19" s="19">
        <f t="shared" si="0"/>
        <v>0</v>
      </c>
      <c r="F19" s="19">
        <f t="shared" si="1"/>
        <v>0</v>
      </c>
      <c r="G19" s="19">
        <f>'[2]Costos fijos mensuales'!$G$45/'[2]Punto de equilibrio Productos'!$J$23*D19</f>
        <v>0</v>
      </c>
      <c r="H19" s="20">
        <f>'[2]Costo variable'!$E19-'[2]Costo variable'!$D19</f>
        <v>0</v>
      </c>
      <c r="I19" s="21" t="e">
        <f>'[2]Costo variable'!I19</f>
        <v>#DIV/0!</v>
      </c>
      <c r="J19" s="114">
        <f t="shared" si="2"/>
        <v>0</v>
      </c>
      <c r="K19" s="115"/>
    </row>
    <row r="20" spans="2:13">
      <c r="B20" s="113">
        <f>'[2]Costo variable'!$A20</f>
        <v>0</v>
      </c>
      <c r="C20" s="113">
        <f>'[2]Costo variable'!B20</f>
        <v>0</v>
      </c>
      <c r="D20" s="18">
        <f>'[2]Costo variable'!$G20/'[2]Costo variable'!$G$23</f>
        <v>0</v>
      </c>
      <c r="E20" s="19">
        <f t="shared" si="0"/>
        <v>0</v>
      </c>
      <c r="F20" s="19">
        <f t="shared" si="1"/>
        <v>0</v>
      </c>
      <c r="G20" s="19">
        <f>'[2]Costos fijos mensuales'!$G$45/'[2]Punto de equilibrio Productos'!$J$23*D20</f>
        <v>0</v>
      </c>
      <c r="H20" s="20">
        <f>'[2]Costo variable'!$E20-'[2]Costo variable'!$D20</f>
        <v>0</v>
      </c>
      <c r="I20" s="21" t="e">
        <f>'[2]Costo variable'!I20</f>
        <v>#DIV/0!</v>
      </c>
      <c r="J20" s="114">
        <f t="shared" si="2"/>
        <v>0</v>
      </c>
      <c r="K20" s="115"/>
    </row>
    <row r="21" spans="2:13">
      <c r="B21" s="113">
        <f>'[2]Costo variable'!$A21</f>
        <v>0</v>
      </c>
      <c r="C21" s="113">
        <f>'[2]Costo variable'!B21</f>
        <v>0</v>
      </c>
      <c r="D21" s="18">
        <f>'[2]Costo variable'!$G21/'[2]Costo variable'!$G$23</f>
        <v>0</v>
      </c>
      <c r="E21" s="19">
        <f t="shared" si="0"/>
        <v>0</v>
      </c>
      <c r="F21" s="19">
        <f t="shared" si="1"/>
        <v>0</v>
      </c>
      <c r="G21" s="19">
        <f>'[2]Costos fijos mensuales'!$G$45/'[2]Punto de equilibrio Productos'!$J$23*D21</f>
        <v>0</v>
      </c>
      <c r="H21" s="20">
        <f>'[2]Costo variable'!$E21-'[2]Costo variable'!$D21</f>
        <v>0</v>
      </c>
      <c r="I21" s="21" t="e">
        <f>'[2]Costo variable'!I21</f>
        <v>#DIV/0!</v>
      </c>
      <c r="J21" s="114">
        <f t="shared" si="2"/>
        <v>0</v>
      </c>
      <c r="K21" s="115"/>
    </row>
    <row r="22" spans="2:13">
      <c r="B22" s="113">
        <f>'[2]Costo variable'!$A22</f>
        <v>0</v>
      </c>
      <c r="C22" s="113">
        <f>'[2]Costo variable'!B22</f>
        <v>0</v>
      </c>
      <c r="D22" s="18">
        <f>'[2]Costo variable'!$G22/'[2]Costo variable'!$G$23</f>
        <v>0</v>
      </c>
      <c r="E22" s="19">
        <f t="shared" si="0"/>
        <v>0</v>
      </c>
      <c r="F22" s="19">
        <f t="shared" si="1"/>
        <v>0</v>
      </c>
      <c r="G22" s="19">
        <f>'[2]Costos fijos mensuales'!$G$45/'[2]Punto de equilibrio Productos'!$J$23*D22</f>
        <v>0</v>
      </c>
      <c r="H22" s="20">
        <f>'[2]Costo variable'!$E22-'[2]Costo variable'!$D22</f>
        <v>0</v>
      </c>
      <c r="I22" s="20"/>
      <c r="J22" s="114">
        <f t="shared" si="2"/>
        <v>0</v>
      </c>
      <c r="K22" s="115"/>
    </row>
    <row r="23" spans="2:13" ht="16.5" thickBot="1">
      <c r="D23" s="22">
        <f>SUM(D8:D22)</f>
        <v>1</v>
      </c>
      <c r="E23" s="118"/>
      <c r="H23" s="119"/>
      <c r="I23" s="119"/>
      <c r="J23" s="120">
        <f>SUM(J8:J22)</f>
        <v>0.15915857605177994</v>
      </c>
      <c r="K23" s="121"/>
      <c r="L23" s="121"/>
      <c r="M23" s="122"/>
    </row>
    <row r="24" spans="2:13">
      <c r="K24" s="123"/>
      <c r="L24" s="123"/>
      <c r="M24" s="122"/>
    </row>
    <row r="25" spans="2:13">
      <c r="D25" s="103"/>
      <c r="E25" s="103"/>
      <c r="K25" s="123"/>
      <c r="L25" s="123"/>
      <c r="M25" s="122"/>
    </row>
    <row r="26" spans="2:13">
      <c r="D26" s="103"/>
      <c r="E26" s="103"/>
      <c r="K26" s="123"/>
      <c r="L26" s="123"/>
      <c r="M26" s="122"/>
    </row>
    <row r="27" spans="2:13">
      <c r="D27" s="124"/>
      <c r="E27" s="124"/>
      <c r="K27" s="123"/>
      <c r="L27" s="123"/>
      <c r="M27" s="122"/>
    </row>
    <row r="28" spans="2:13">
      <c r="D28" s="103"/>
      <c r="E28" s="103"/>
      <c r="K28" s="123"/>
      <c r="L28" s="123"/>
      <c r="M28" s="122"/>
    </row>
    <row r="29" spans="2:13">
      <c r="D29" s="125"/>
      <c r="E29" s="125"/>
      <c r="K29" s="123"/>
      <c r="L29" s="123"/>
      <c r="M29" s="122"/>
    </row>
    <row r="30" spans="2:13">
      <c r="D30" s="103"/>
      <c r="E30" s="103"/>
      <c r="L30" s="126"/>
      <c r="M30" s="127"/>
    </row>
    <row r="31" spans="2:13" ht="18.75">
      <c r="D31" s="128"/>
      <c r="E31" s="128"/>
    </row>
    <row r="32" spans="2:13">
      <c r="D32" s="103"/>
      <c r="E32" s="103"/>
    </row>
    <row r="33" spans="4:5">
      <c r="D33" s="103"/>
      <c r="E33" s="103"/>
    </row>
    <row r="34" spans="4:5">
      <c r="D34" s="103"/>
      <c r="E34" s="103"/>
    </row>
    <row r="35" spans="4:5">
      <c r="D35" s="103"/>
      <c r="E35" s="103"/>
    </row>
    <row r="36" spans="4:5">
      <c r="D36" s="103"/>
      <c r="E36" s="103"/>
    </row>
    <row r="37" spans="4:5">
      <c r="D37" s="103"/>
      <c r="E37" s="103"/>
    </row>
  </sheetData>
  <sheetProtection algorithmName="SHA-512" hashValue="7TVFYWfj3JbCnYVjw8QfNaPWG81la/xrlZMlUKsVQ3WbfdkNzzKSJVdnowggNcTje28yVqrOBWkSW+SlThjfVw==" saltValue="vYkTGQR3PGIR9I/TsBGz6w==" spinCount="100000" sheet="1" formatCells="0" formatColumns="0" formatRows="0" insertColumns="0" insertRows="0" deleteColumns="0" deleteRows="0" sort="0" autoFilter="0" pivotTables="0"/>
  <mergeCells count="4">
    <mergeCell ref="B2:F2"/>
    <mergeCell ref="B5:D5"/>
    <mergeCell ref="E6:G6"/>
    <mergeCell ref="H6:J6"/>
  </mergeCells>
  <conditionalFormatting sqref="I8:I21">
    <cfRule type="colorScale" priority="2">
      <colorScale>
        <cfvo type="min"/>
        <cfvo type="percentile" val="50"/>
        <cfvo type="max"/>
        <color rgb="FFF8696B"/>
        <color rgb="FFFFEB84"/>
        <color rgb="FF63BE7B"/>
      </colorScale>
    </cfRule>
  </conditionalFormatting>
  <conditionalFormatting sqref="D8:D22">
    <cfRule type="colorScale" priority="1">
      <colorScale>
        <cfvo type="min"/>
        <cfvo type="percentile" val="50"/>
        <cfvo type="max"/>
        <color rgb="FFF8696B"/>
        <color rgb="FFFFEB84"/>
        <color rgb="FF63BE7B"/>
      </colorScale>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6</vt:i4>
      </vt:variant>
    </vt:vector>
  </HeadingPairs>
  <TitlesOfParts>
    <vt:vector size="6" baseType="lpstr">
      <vt:lpstr>Indicaciones</vt:lpstr>
      <vt:lpstr>COSTO VARIABLE</vt:lpstr>
      <vt:lpstr>COSTOS FIJOS MENSUALES</vt:lpstr>
      <vt:lpstr>PUNTO DE EQUILIBRIO (DINERO)</vt:lpstr>
      <vt:lpstr>PUNTO DE EQUILIBRIO (PRODUCTOS)</vt:lpstr>
      <vt:lpstr>PRESUPUESTO DE VENTAS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Guzmán</dc:creator>
  <cp:lastModifiedBy>OLMEDO CASTILLO ALEXANDRA NICOLE</cp:lastModifiedBy>
  <dcterms:created xsi:type="dcterms:W3CDTF">2021-12-06T17:38:52Z</dcterms:created>
  <dcterms:modified xsi:type="dcterms:W3CDTF">2023-06-01T17:56:56Z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KriptosClassAi">
    <vt:lpwstr>2-Confidencial</vt:lpwstr>
  </op:property>
</op:Properties>
</file>